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ropriétaire\Documents\Fanny\certificats\certif conflict minerals\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4" l="1"/>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c r="V10" i="5"/>
  <c r="E10" i="5"/>
  <c r="V11" i="5"/>
  <c r="E11" i="5"/>
  <c r="X11" i="5" s="1"/>
  <c r="V12" i="5"/>
  <c r="E12" i="5"/>
  <c r="X12" i="5" s="1"/>
  <c r="V13" i="5"/>
  <c r="E13" i="5"/>
  <c r="V14" i="5"/>
  <c r="E14" i="5"/>
  <c r="X14" i="5" s="1"/>
  <c r="V15" i="5"/>
  <c r="E15" i="5"/>
  <c r="V16" i="5"/>
  <c r="E16" i="5"/>
  <c r="V17" i="5"/>
  <c r="E17" i="5"/>
  <c r="V18" i="5"/>
  <c r="E18" i="5"/>
  <c r="X18" i="5" s="1"/>
  <c r="V19" i="5"/>
  <c r="E19" i="5"/>
  <c r="X19" i="5" s="1"/>
  <c r="V20" i="5"/>
  <c r="E20" i="5"/>
  <c r="X20" i="5" s="1"/>
  <c r="V21" i="5"/>
  <c r="E21" i="5"/>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V116" i="5"/>
  <c r="E116" i="5"/>
  <c r="X116" i="5" s="1"/>
  <c r="V117" i="5"/>
  <c r="E117" i="5"/>
  <c r="X117" i="5" s="1"/>
  <c r="V118" i="5"/>
  <c r="E118" i="5"/>
  <c r="V119" i="5"/>
  <c r="E119" i="5"/>
  <c r="X119" i="5" s="1"/>
  <c r="V120" i="5"/>
  <c r="E120" i="5"/>
  <c r="X120" i="5" s="1"/>
  <c r="V121" i="5"/>
  <c r="E121" i="5"/>
  <c r="V122" i="5"/>
  <c r="E122" i="5"/>
  <c r="X122" i="5" s="1"/>
  <c r="V123" i="5"/>
  <c r="E123" i="5"/>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V152" i="5"/>
  <c r="E152" i="5"/>
  <c r="X152" i="5" s="1"/>
  <c r="V153" i="5"/>
  <c r="E153" i="5"/>
  <c r="X153" i="5" s="1"/>
  <c r="V154" i="5"/>
  <c r="E154" i="5"/>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V215" i="5"/>
  <c r="E215" i="5"/>
  <c r="X215" i="5" s="1"/>
  <c r="V216" i="5"/>
  <c r="E216" i="5"/>
  <c r="X216" i="5" s="1"/>
  <c r="V217" i="5"/>
  <c r="E217" i="5"/>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V244" i="5"/>
  <c r="E244" i="5"/>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V281" i="5"/>
  <c r="E281" i="5"/>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V314" i="5"/>
  <c r="E314" i="5"/>
  <c r="X314" i="5" s="1"/>
  <c r="V315" i="5"/>
  <c r="E315" i="5"/>
  <c r="V316" i="5"/>
  <c r="E316" i="5"/>
  <c r="V317" i="5"/>
  <c r="E317" i="5"/>
  <c r="X317" i="5" s="1"/>
  <c r="V318" i="5"/>
  <c r="E318" i="5"/>
  <c r="X318" i="5" s="1"/>
  <c r="V319" i="5"/>
  <c r="E319" i="5"/>
  <c r="V320" i="5"/>
  <c r="E320" i="5"/>
  <c r="X320" i="5" s="1"/>
  <c r="V321" i="5"/>
  <c r="E321" i="5"/>
  <c r="X321" i="5" s="1"/>
  <c r="V322" i="5"/>
  <c r="E322" i="5"/>
  <c r="V323" i="5"/>
  <c r="E323" i="5"/>
  <c r="X323" i="5" s="1"/>
  <c r="V324" i="5"/>
  <c r="E324" i="5"/>
  <c r="X324" i="5" s="1"/>
  <c r="V325" i="5"/>
  <c r="E325" i="5"/>
  <c r="V326" i="5"/>
  <c r="E326" i="5"/>
  <c r="X326" i="5" s="1"/>
  <c r="V327" i="5"/>
  <c r="E327" i="5"/>
  <c r="X327" i="5" s="1"/>
  <c r="V328" i="5"/>
  <c r="E328" i="5"/>
  <c r="V329" i="5"/>
  <c r="E329" i="5"/>
  <c r="X329" i="5" s="1"/>
  <c r="V330" i="5"/>
  <c r="E330" i="5"/>
  <c r="X330" i="5" s="1"/>
  <c r="V331" i="5"/>
  <c r="E331" i="5"/>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V370" i="5"/>
  <c r="E370" i="5"/>
  <c r="X370" i="5" s="1"/>
  <c r="V371" i="5"/>
  <c r="E371" i="5"/>
  <c r="X371" i="5" s="1"/>
  <c r="V372" i="5"/>
  <c r="E372" i="5"/>
  <c r="X372" i="5" s="1"/>
  <c r="V373" i="5"/>
  <c r="E373" i="5"/>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V466" i="5"/>
  <c r="E466" i="5"/>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X499" i="5" s="1"/>
  <c r="V500" i="5"/>
  <c r="E500" i="5"/>
  <c r="X500" i="5" s="1"/>
  <c r="V501" i="5"/>
  <c r="E501" i="5"/>
  <c r="V502" i="5"/>
  <c r="E502" i="5"/>
  <c r="X502" i="5" s="1"/>
  <c r="V503" i="5"/>
  <c r="E503" i="5"/>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V536" i="5"/>
  <c r="E536" i="5"/>
  <c r="X536" i="5" s="1"/>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V556" i="5"/>
  <c r="E556" i="5"/>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V596" i="5"/>
  <c r="E596" i="5"/>
  <c r="X596" i="5" s="1"/>
  <c r="V597" i="5"/>
  <c r="E597" i="5"/>
  <c r="V598" i="5"/>
  <c r="E598" i="5"/>
  <c r="X598" i="5" s="1"/>
  <c r="V599" i="5"/>
  <c r="E599" i="5"/>
  <c r="X599" i="5" s="1"/>
  <c r="V600" i="5"/>
  <c r="E600" i="5"/>
  <c r="X600" i="5" s="1"/>
  <c r="V601" i="5"/>
  <c r="E601" i="5"/>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V632" i="5"/>
  <c r="E632" i="5"/>
  <c r="X632" i="5" s="1"/>
  <c r="V633" i="5"/>
  <c r="E633" i="5"/>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V644" i="5"/>
  <c r="E644" i="5"/>
  <c r="X644" i="5" s="1"/>
  <c r="V645" i="5"/>
  <c r="E645" i="5"/>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V662" i="5"/>
  <c r="E662" i="5"/>
  <c r="X662" i="5" s="1"/>
  <c r="V663" i="5"/>
  <c r="E663" i="5"/>
  <c r="V664" i="5"/>
  <c r="E664" i="5"/>
  <c r="X664" i="5" s="1"/>
  <c r="V665" i="5"/>
  <c r="E665" i="5"/>
  <c r="X665" i="5" s="1"/>
  <c r="V666" i="5"/>
  <c r="E666" i="5"/>
  <c r="X666" i="5" s="1"/>
  <c r="V667" i="5"/>
  <c r="E667" i="5"/>
  <c r="V668" i="5"/>
  <c r="E668" i="5"/>
  <c r="X668" i="5" s="1"/>
  <c r="V669" i="5"/>
  <c r="E669" i="5"/>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B56" i="6"/>
  <c r="G56" i="6"/>
  <c r="B55" i="6"/>
  <c r="G55" i="6"/>
  <c r="B54" i="6"/>
  <c r="G54" i="6" s="1"/>
  <c r="B17" i="6"/>
  <c r="B16" i="6"/>
  <c r="F21" i="6" s="1"/>
  <c r="H21" i="6" s="1"/>
  <c r="B15" i="6"/>
  <c r="B14" i="6"/>
  <c r="G14" i="6"/>
  <c r="H14" i="6" s="1"/>
  <c r="H13" i="6"/>
  <c r="B12" i="6"/>
  <c r="G12" i="6" s="1"/>
  <c r="H12" i="6" s="1"/>
  <c r="B11" i="6"/>
  <c r="G11" i="6" s="1"/>
  <c r="H11" i="6" s="1"/>
  <c r="D11" i="6" s="1"/>
  <c r="G10" i="6"/>
  <c r="H10" i="6"/>
  <c r="D10" i="6" s="1"/>
  <c r="G9" i="6"/>
  <c r="H9" i="6"/>
  <c r="B8" i="6"/>
  <c r="G8" i="6"/>
  <c r="H8" i="6"/>
  <c r="D8" i="6" s="1"/>
  <c r="B7" i="6"/>
  <c r="G7" i="6"/>
  <c r="H7" i="6" s="1"/>
  <c r="D7" i="6" s="1"/>
  <c r="B6" i="6"/>
  <c r="G6" i="6"/>
  <c r="B5" i="6"/>
  <c r="F6" i="6"/>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B45" i="4" s="1"/>
  <c r="A30" i="6" s="1"/>
  <c r="P44" i="4"/>
  <c r="P43" i="4"/>
  <c r="Q43" i="4"/>
  <c r="P41" i="4"/>
  <c r="P40" i="4"/>
  <c r="P39" i="4"/>
  <c r="P38" i="4"/>
  <c r="P37" i="4"/>
  <c r="Q37" i="4"/>
  <c r="B31" i="4" s="1"/>
  <c r="A18" i="6"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F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B79" i="4"/>
  <c r="A57" i="6" s="1"/>
  <c r="A9" i="2"/>
  <c r="A26" i="2"/>
  <c r="A60" i="2"/>
  <c r="C11" i="3"/>
  <c r="C27" i="3"/>
  <c r="D25" i="4"/>
  <c r="D43"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I17" i="6"/>
  <c r="C17" i="6" s="1"/>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X520" i="5"/>
  <c r="X322" i="5"/>
  <c r="X226" i="5"/>
  <c r="S598" i="5"/>
  <c r="X165" i="5"/>
  <c r="X37" i="5"/>
  <c r="X503" i="5"/>
  <c r="X121" i="5"/>
  <c r="X483" i="5"/>
  <c r="X310" i="5"/>
  <c r="X555" i="5"/>
  <c r="X535" i="5"/>
  <c r="X21" i="5"/>
  <c r="X559" i="5"/>
  <c r="S532" i="5"/>
  <c r="S356" i="5"/>
  <c r="X154" i="5"/>
  <c r="X214" i="5"/>
  <c r="X70" i="5"/>
  <c r="X241" i="5"/>
  <c r="X301" i="5"/>
  <c r="X34" i="5"/>
  <c r="S343" i="5"/>
  <c r="X331" i="5"/>
  <c r="X82" i="5"/>
  <c r="X451" i="5"/>
  <c r="X325" i="5"/>
  <c r="X142" i="5"/>
  <c r="X217" i="5"/>
  <c r="X202" i="5"/>
  <c r="X369" i="5"/>
  <c r="X46" i="5"/>
  <c r="X315" i="5"/>
  <c r="S315" i="5"/>
  <c r="X22" i="5"/>
  <c r="X118" i="5"/>
  <c r="X253" i="5"/>
  <c r="X373" i="5"/>
  <c r="S357" i="5"/>
  <c r="X130" i="5"/>
  <c r="S383" i="5"/>
  <c r="X313" i="5"/>
  <c r="X76" i="5"/>
  <c r="X250" i="5"/>
  <c r="X319" i="5"/>
  <c r="X24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s="1"/>
  <c r="J306" i="5"/>
  <c r="J2417" i="5"/>
  <c r="J2160" i="5"/>
  <c r="F1876" i="5"/>
  <c r="R1770" i="5"/>
  <c r="R1700" i="5"/>
  <c r="X1609"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c r="B42" i="6"/>
  <c r="G42" i="6"/>
  <c r="B40" i="6"/>
  <c r="G40" i="6" s="1"/>
  <c r="B50" i="6"/>
  <c r="G50" i="6"/>
  <c r="B25" i="6"/>
  <c r="G25" i="6" s="1"/>
  <c r="H25" i="6" s="1"/>
  <c r="D25" i="6" s="1"/>
  <c r="B35" i="6"/>
  <c r="G35" i="6" s="1"/>
  <c r="B39" i="6"/>
  <c r="G39" i="6" s="1"/>
  <c r="F24" i="6"/>
  <c r="B44" i="6"/>
  <c r="G44" i="6" s="1"/>
  <c r="H44" i="6" s="1"/>
  <c r="D44" i="6" s="1"/>
  <c r="B49" i="6"/>
  <c r="G49" i="6" s="1"/>
  <c r="B34" i="6"/>
  <c r="G34" i="6"/>
  <c r="B29" i="6"/>
  <c r="G29" i="6" s="1"/>
  <c r="H29" i="6" s="1"/>
  <c r="D29" i="6" s="1"/>
  <c r="B24" i="6"/>
  <c r="G24" i="6" s="1"/>
  <c r="H24" i="6" s="1"/>
  <c r="G19" i="6"/>
  <c r="H19" i="6"/>
  <c r="D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B36" i="6"/>
  <c r="G36" i="6" s="1"/>
  <c r="H36" i="6" s="1"/>
  <c r="D36" i="6" s="1"/>
  <c r="G20" i="6"/>
  <c r="H20" i="6"/>
  <c r="K66" i="6" s="1"/>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F46" i="6"/>
  <c r="H46" i="6" s="1"/>
  <c r="D46" i="6" s="1"/>
  <c r="F41" i="6"/>
  <c r="H41" i="6" s="1"/>
  <c r="D41" i="6" s="1"/>
  <c r="F36" i="6"/>
  <c r="F51" i="6"/>
  <c r="H51" i="6" s="1"/>
  <c r="J2479" i="5"/>
  <c r="I2479" i="5"/>
  <c r="X2479" i="5"/>
  <c r="R2479" i="5"/>
  <c r="H2479" i="5"/>
  <c r="F2479" i="5"/>
  <c r="F30" i="6"/>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F39" i="6"/>
  <c r="H39" i="6" s="1"/>
  <c r="D39" i="6" s="1"/>
  <c r="F65" i="6"/>
  <c r="F49" i="6"/>
  <c r="H49" i="6" s="1"/>
  <c r="F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S599" i="5"/>
  <c r="X465" i="5"/>
  <c r="X346" i="5"/>
  <c r="X493" i="5"/>
  <c r="S611" i="5"/>
  <c r="X220" i="5"/>
  <c r="X577" i="5"/>
  <c r="X601" i="5"/>
  <c r="S601" i="5"/>
  <c r="X340" i="5"/>
  <c r="X466" i="5"/>
  <c r="X427" i="5"/>
  <c r="X287" i="5"/>
  <c r="X375" i="5"/>
  <c r="X232" i="5"/>
  <c r="X244" i="5"/>
  <c r="X151" i="5"/>
  <c r="X91" i="5"/>
  <c r="X281" i="5"/>
  <c r="X496" i="5"/>
  <c r="X103" i="5"/>
  <c r="X565" i="5"/>
  <c r="X517" i="5"/>
  <c r="X328" i="5"/>
  <c r="X595" i="5"/>
  <c r="X439" i="5"/>
  <c r="S600" i="5"/>
  <c r="X447" i="5"/>
  <c r="X243" i="5"/>
  <c r="X403" i="5"/>
  <c r="X481" i="5"/>
  <c r="X112" i="5"/>
  <c r="X553" i="5"/>
  <c r="X316" i="5"/>
  <c r="X208" i="5"/>
  <c r="S382" i="5"/>
  <c r="X256" i="5"/>
  <c r="X367" i="5"/>
  <c r="X475" i="5"/>
  <c r="X537" i="5"/>
  <c r="X268" i="5"/>
  <c r="X469" i="5"/>
  <c r="X529" i="5"/>
  <c r="X431" i="5"/>
  <c r="X277" i="5"/>
  <c r="X334" i="5"/>
  <c r="X207" i="5"/>
  <c r="X115" i="5"/>
  <c r="S533" i="5"/>
  <c r="X148" i="5"/>
  <c r="X513" i="5"/>
  <c r="X561" i="5"/>
  <c r="X355" i="5"/>
  <c r="S355" i="5"/>
  <c r="X541" i="5"/>
  <c r="X391" i="5"/>
  <c r="S602" i="5"/>
  <c r="X262" i="5"/>
  <c r="X124" i="5"/>
  <c r="X603" i="5"/>
  <c r="S603" i="5"/>
  <c r="X280" i="5"/>
  <c r="X184" i="5"/>
  <c r="X292" i="5"/>
  <c r="S605" i="5"/>
  <c r="X163" i="5"/>
  <c r="X571" i="5"/>
  <c r="X172" i="5"/>
  <c r="X607" i="5"/>
  <c r="S607" i="5"/>
  <c r="X489" i="5"/>
  <c r="X501" i="5"/>
  <c r="X211" i="5"/>
  <c r="X43" i="5"/>
  <c r="X556" i="5"/>
  <c r="S314" i="5"/>
  <c r="X463" i="5"/>
  <c r="X136" i="5"/>
  <c r="X160" i="5"/>
  <c r="X196" i="5"/>
  <c r="X583" i="5"/>
  <c r="X415" i="5"/>
  <c r="X265" i="5"/>
  <c r="H26" i="6"/>
  <c r="AB12" i="5"/>
  <c r="AB9" i="5"/>
  <c r="AB10" i="5"/>
  <c r="AB14" i="5"/>
  <c r="AB17" i="5"/>
  <c r="AB16" i="5"/>
  <c r="AB8" i="5"/>
  <c r="AB13" i="5"/>
  <c r="AB15" i="5"/>
  <c r="AB11" i="5"/>
  <c r="X100" i="5"/>
  <c r="D20" i="6"/>
  <c r="B2" i="6"/>
  <c r="D26"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7" i="5"/>
  <c r="X15" i="5"/>
  <c r="X16" i="5"/>
  <c r="S17" i="5"/>
  <c r="S12" i="5"/>
  <c r="S16" i="5"/>
  <c r="S15" i="5"/>
  <c r="S13" i="5"/>
  <c r="S14" i="5"/>
  <c r="S10" i="5"/>
  <c r="S11" i="5"/>
  <c r="S8" i="5"/>
  <c r="S9" i="5"/>
  <c r="G64" i="6" a="1"/>
  <c r="B33" i="4" l="1"/>
  <c r="A20" i="6" s="1"/>
  <c r="D37" i="4"/>
  <c r="D61" i="4"/>
  <c r="C6" i="5"/>
  <c r="V6" i="5" s="1"/>
  <c r="C5" i="5"/>
  <c r="B5" i="5"/>
  <c r="B7" i="5"/>
  <c r="G67" i="4"/>
  <c r="G74" i="4"/>
  <c r="D74" i="4"/>
  <c r="D55" i="4"/>
  <c r="D67" i="4"/>
  <c r="D31" i="4"/>
  <c r="D49" i="4"/>
  <c r="B51" i="4"/>
  <c r="A35" i="6" s="1"/>
  <c r="B57" i="4"/>
  <c r="A40" i="6" s="1"/>
  <c r="B69" i="4"/>
  <c r="A50" i="6" s="1"/>
  <c r="A25" i="6"/>
  <c r="B34" i="4"/>
  <c r="A21" i="6" s="1"/>
  <c r="C9" i="6"/>
  <c r="C20" i="6"/>
  <c r="D24" i="6"/>
  <c r="C24" i="6"/>
  <c r="C51" i="6"/>
  <c r="D51" i="6"/>
  <c r="D14" i="6"/>
  <c r="K65" i="6"/>
  <c r="C49" i="6"/>
  <c r="D49" i="6"/>
  <c r="H35" i="6"/>
  <c r="D35" i="6" s="1"/>
  <c r="C31" i="6"/>
  <c r="D31" i="6"/>
  <c r="K67" i="6"/>
  <c r="D21" i="6"/>
  <c r="C21" i="6"/>
  <c r="C34" i="6"/>
  <c r="D34" i="6"/>
  <c r="H30" i="6"/>
  <c r="D30" i="6" s="1"/>
  <c r="F42" i="6"/>
  <c r="H42" i="6" s="1"/>
  <c r="H27" i="6"/>
  <c r="D27" i="6" s="1"/>
  <c r="F68" i="6"/>
  <c r="F32" i="6"/>
  <c r="H32" i="6" s="1"/>
  <c r="F52" i="6"/>
  <c r="H52" i="6" s="1"/>
  <c r="F37" i="6"/>
  <c r="H37" i="6" s="1"/>
  <c r="F47" i="6"/>
  <c r="H47" i="6" s="1"/>
  <c r="C2" i="6"/>
  <c r="G43" i="4"/>
  <c r="B81" i="4"/>
  <c r="A58" i="6" s="1"/>
  <c r="G61" i="4"/>
  <c r="B85" i="4"/>
  <c r="A60" i="6" s="1"/>
  <c r="C16" i="6"/>
  <c r="C22" i="6"/>
  <c r="F50" i="6"/>
  <c r="H50" i="6" s="1"/>
  <c r="D50" i="6" s="1"/>
  <c r="C44" i="6"/>
  <c r="B49" i="4"/>
  <c r="A33" i="6" s="1"/>
  <c r="B61" i="4"/>
  <c r="A43" i="6" s="1"/>
  <c r="F66" i="6"/>
  <c r="C29" i="6"/>
  <c r="C27" i="6"/>
  <c r="C14" i="6"/>
  <c r="B83" i="4"/>
  <c r="A59" i="6" s="1"/>
  <c r="C26" i="6"/>
  <c r="C36" i="6"/>
  <c r="B37" i="4"/>
  <c r="A23" i="6" s="1"/>
  <c r="B55" i="4"/>
  <c r="A38" i="6" s="1"/>
  <c r="C25" i="6"/>
  <c r="C19" i="6"/>
  <c r="C39" i="6"/>
  <c r="F45" i="6"/>
  <c r="H45" i="6" s="1"/>
  <c r="D45" i="6" s="1"/>
  <c r="B89" i="4"/>
  <c r="A63" i="6" s="1"/>
  <c r="B43" i="4"/>
  <c r="A28" i="6" s="1"/>
  <c r="F40" i="6"/>
  <c r="H40" i="6" s="1"/>
  <c r="C46" i="6"/>
  <c r="C45" i="6"/>
  <c r="F54" i="6"/>
  <c r="C41" i="6"/>
  <c r="B75" i="4"/>
  <c r="A54" i="6" s="1"/>
  <c r="B87" i="4"/>
  <c r="A62" i="6" s="1"/>
  <c r="C12" i="6"/>
  <c r="D12" i="6"/>
  <c r="B59" i="4"/>
  <c r="A42" i="6" s="1"/>
  <c r="G55" i="4"/>
  <c r="C10" i="6"/>
  <c r="B71" i="4"/>
  <c r="A52" i="6" s="1"/>
  <c r="B65" i="4"/>
  <c r="A47" i="6" s="1"/>
  <c r="G31" i="4"/>
  <c r="A27" i="6"/>
  <c r="B56" i="4"/>
  <c r="A39" i="6" s="1"/>
  <c r="B50" i="4"/>
  <c r="A34" i="6" s="1"/>
  <c r="B62" i="4"/>
  <c r="A44" i="6" s="1"/>
  <c r="B68" i="4"/>
  <c r="A49" i="6" s="1"/>
  <c r="C7" i="6"/>
  <c r="C11" i="6"/>
  <c r="C8" i="6"/>
  <c r="C5" i="6"/>
  <c r="G49" i="4"/>
  <c r="B64" i="4"/>
  <c r="A46" i="6" s="1"/>
  <c r="B58" i="4"/>
  <c r="A41" i="6" s="1"/>
  <c r="B52" i="4"/>
  <c r="A36" i="6" s="1"/>
  <c r="C4" i="6"/>
  <c r="B70" i="4"/>
  <c r="A51" i="6" s="1"/>
  <c r="G64" i="6"/>
  <c r="B32" i="4"/>
  <c r="A19" i="6" s="1"/>
  <c r="B35" i="4"/>
  <c r="A22" i="6" s="1"/>
  <c r="AB6" i="5" l="1"/>
  <c r="AB7" i="5"/>
  <c r="V7" i="5"/>
  <c r="F69" i="6"/>
  <c r="G68" i="6"/>
  <c r="H68" i="6" s="1"/>
  <c r="G66" i="6"/>
  <c r="H66" i="6" s="1"/>
  <c r="G67" i="6"/>
  <c r="H67" i="6" s="1"/>
  <c r="G65" i="6"/>
  <c r="H65" i="6" s="1"/>
  <c r="AB5" i="5"/>
  <c r="V5" i="5"/>
  <c r="G6" i="5"/>
  <c r="H6" i="5"/>
  <c r="J6" i="5"/>
  <c r="I6" i="5"/>
  <c r="E6" i="5"/>
  <c r="R6" i="5"/>
  <c r="F6" i="5"/>
  <c r="C35" i="6"/>
  <c r="C50" i="6"/>
  <c r="C52" i="6"/>
  <c r="D52" i="6"/>
  <c r="C32" i="6"/>
  <c r="D32" i="6"/>
  <c r="C42" i="6"/>
  <c r="D42" i="6"/>
  <c r="F55" i="6"/>
  <c r="H54" i="6"/>
  <c r="F62" i="6"/>
  <c r="H62" i="6" s="1"/>
  <c r="F57" i="6"/>
  <c r="H57" i="6" s="1"/>
  <c r="F58" i="6"/>
  <c r="H58" i="6" s="1"/>
  <c r="F60" i="6"/>
  <c r="H60" i="6" s="1"/>
  <c r="F63" i="6"/>
  <c r="H63" i="6" s="1"/>
  <c r="F59" i="6"/>
  <c r="H59" i="6" s="1"/>
  <c r="C30" i="6"/>
  <c r="C47" i="6"/>
  <c r="D47" i="6"/>
  <c r="D40" i="6"/>
  <c r="C40" i="6"/>
  <c r="D37" i="6"/>
  <c r="C37" i="6"/>
  <c r="H64" i="6"/>
  <c r="B64" i="6"/>
  <c r="D66" i="6" l="1"/>
  <c r="C66" i="6"/>
  <c r="D68" i="6"/>
  <c r="C68" i="6"/>
  <c r="C65" i="6"/>
  <c r="D65" i="6"/>
  <c r="D67" i="6"/>
  <c r="C67" i="6"/>
  <c r="X6" i="5"/>
  <c r="C69" i="6"/>
  <c r="F7" i="5"/>
  <c r="H7" i="5"/>
  <c r="J7" i="5"/>
  <c r="R7" i="5"/>
  <c r="I7" i="5"/>
  <c r="E7" i="5"/>
  <c r="G7" i="5"/>
  <c r="I5" i="5"/>
  <c r="H5" i="5"/>
  <c r="F5" i="5"/>
  <c r="R5" i="5"/>
  <c r="J5" i="5"/>
  <c r="E5" i="5"/>
  <c r="G5" i="5"/>
  <c r="D60" i="6"/>
  <c r="C60" i="6"/>
  <c r="D58" i="6"/>
  <c r="C58" i="6"/>
  <c r="D57" i="6"/>
  <c r="C57" i="6"/>
  <c r="D62" i="6"/>
  <c r="C62" i="6"/>
  <c r="D54" i="6"/>
  <c r="C54" i="6"/>
  <c r="F56" i="6"/>
  <c r="H56" i="6" s="1"/>
  <c r="H55" i="6"/>
  <c r="D59" i="6"/>
  <c r="C59" i="6"/>
  <c r="D63" i="6"/>
  <c r="C63" i="6"/>
  <c r="D64" i="6"/>
  <c r="C64" i="6"/>
  <c r="S6" i="5"/>
  <c r="X7" i="5" l="1"/>
  <c r="X5" i="5"/>
  <c r="G69" i="6" a="1"/>
  <c r="G69" i="6" s="1"/>
  <c r="H69" i="6" s="1"/>
  <c r="H70" i="6" s="1"/>
  <c r="D2" i="6" s="1"/>
  <c r="D55" i="6"/>
  <c r="C55" i="6"/>
  <c r="D56" i="6"/>
  <c r="C56" i="6"/>
  <c r="S5" i="5"/>
  <c r="S7" i="5"/>
  <c r="T6" i="5"/>
  <c r="T7" i="5"/>
  <c r="T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<sst xmlns="http://schemas.openxmlformats.org/spreadsheetml/2006/main" count="22331" uniqueCount="15825">
  <si>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</si>
  <si>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</si>
  <si>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</si>
  <si>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</si>
  <si>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</si>
  <si>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</si>
  <si>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</si>
  <si>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</si>
  <si>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</si>
  <si>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</si>
  <si>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</si>
  <si>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</si>
  <si>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</si>
  <si>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</si>
  <si>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</si>
  <si>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</si>
  <si>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</si>
  <si>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</si>
  <si>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</si>
  <si>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</si>
  <si>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</si>
  <si>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</si>
  <si>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</si>
  <si>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</si>
  <si>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</si>
  <si>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</si>
  <si>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</si>
  <si>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</si>
  <si>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</si>
  <si>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</si>
  <si>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</si>
  <si>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</si>
  <si>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</si>
  <si>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</si>
  <si>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</si>
  <si>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</si>
  <si>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</si>
  <si>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</si>
  <si>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</si>
  <si>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</si>
  <si>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</si>
  <si>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</si>
  <si>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</si>
  <si>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</si>
  <si>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</si>
  <si>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</si>
  <si>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</si>
  <si>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</si>
  <si>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</si>
  <si>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</si>
  <si>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</si>
  <si>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</si>
  <si>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</si>
  <si>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</si>
  <si>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</si>
  <si>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</si>
  <si>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</si>
  <si>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</si>
  <si>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</si>
  <si>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</si>
  <si>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</si>
  <si>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</si>
  <si>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</si>
  <si>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</si>
  <si>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</si>
  <si>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</si>
  <si>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</si>
  <si>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</si>
  <si>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</si>
  <si>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</si>
  <si>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</si>
  <si>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</si>
  <si>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</si>
  <si>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</si>
  <si>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</si>
  <si>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</si>
  <si>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</si>
  <si>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</si>
  <si>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</si>
  <si>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</si>
  <si>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</si>
  <si>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</si>
  <si>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</si>
  <si>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</si>
  <si>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</si>
  <si>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</si>
  <si>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</si>
  <si>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</si>
  <si>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</si>
  <si>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</si>
  <si>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</si>
  <si>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</si>
  <si>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</si>
  <si>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</si>
  <si>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</si>
  <si>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</si>
  <si>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</si>
  <si>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</si>
  <si>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</si>
  <si>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</si>
  <si>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</si>
  <si>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</si>
  <si>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</si>
  <si>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</si>
  <si>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</si>
  <si>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</si>
  <si>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</si>
  <si>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</si>
  <si>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</si>
  <si>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</si>
  <si>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</si>
  <si>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</si>
  <si>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</si>
  <si>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</si>
  <si>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</si>
  <si>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</si>
  <si>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</si>
  <si>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</si>
  <si>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</si>
  <si>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</si>
  <si>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</si>
  <si>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</si>
  <si>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</si>
  <si>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</si>
  <si>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</si>
  <si>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</si>
  <si>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</si>
  <si>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</si>
  <si>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</si>
  <si>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</si>
  <si>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</si>
  <si>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</si>
  <si>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</si>
  <si>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</si>
  <si>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</si>
  <si>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</si>
  <si>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</si>
  <si>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</si>
  <si>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</si>
  <si>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</si>
  <si>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</si>
  <si>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</si>
  <si>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</si>
  <si>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</si>
  <si>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</si>
  <si>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</si>
  <si>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</si>
  <si>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</si>
  <si>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</si>
  <si>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</si>
  <si>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</si>
  <si>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</si>
  <si>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</si>
  <si>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</si>
  <si>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</si>
  <si>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</si>
  <si>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</si>
  <si>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</si>
  <si>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</si>
  <si>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</si>
  <si>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</si>
  <si>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</si>
  <si>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</si>
  <si>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</si>
  <si>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</si>
  <si>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</si>
  <si>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</si>
  <si>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</si>
  <si>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</si>
  <si>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</si>
  <si>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</si>
  <si>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</si>
  <si>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</si>
  <si>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</si>
  <si>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</si>
  <si>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</si>
  <si>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</si>
  <si>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</si>
  <si>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</si>
  <si>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</si>
  <si>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</si>
  <si>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</si>
  <si>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</si>
  <si>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</si>
  <si>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</si>
  <si>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</si>
  <si>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</si>
  <si>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</si>
  <si>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</si>
  <si>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</si>
  <si>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</si>
  <si>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</si>
  <si>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</si>
  <si>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</si>
  <si>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</si>
  <si>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</si>
  <si>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</si>
  <si>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</si>
  <si>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</si>
  <si>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</si>
  <si>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</si>
  <si>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</si>
  <si>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</si>
  <si>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</si>
  <si>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</si>
  <si>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</si>
  <si>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</si>
  <si>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</si>
  <si>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</si>
  <si>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</si>
  <si>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</si>
  <si>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</si>
  <si>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</si>
  <si>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</si>
  <si>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</si>
  <si>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</si>
  <si>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</si>
  <si>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</si>
  <si>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</si>
  <si>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</si>
  <si>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</si>
  <si>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</si>
  <si>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</si>
  <si>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</si>
  <si>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</si>
  <si>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</si>
  <si>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</si>
  <si>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</si>
  <si>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</si>
  <si>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</si>
  <si>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</si>
  <si>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</si>
  <si>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</si>
  <si>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</si>
  <si>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</si>
  <si>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</si>
  <si>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</si>
  <si>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</si>
  <si>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</si>
  <si>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</si>
  <si>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</si>
  <si>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</si>
  <si>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</si>
  <si>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</si>
  <si>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</si>
  <si>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</si>
  <si>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</si>
  <si>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</si>
  <si>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</si>
  <si>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</si>
  <si>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</si>
  <si>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</si>
  <si>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</si>
  <si>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</si>
  <si>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</si>
  <si>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</si>
  <si>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</si>
  <si>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</si>
  <si>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</si>
  <si>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</si>
  <si>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</si>
  <si>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</si>
  <si>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</si>
  <si>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</si>
  <si>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</si>
  <si>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</si>
  <si>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</si>
  <si>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</si>
  <si>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</si>
  <si>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</si>
  <si>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</si>
  <si>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</si>
  <si>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</si>
  <si>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</si>
  <si>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</si>
  <si>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</si>
  <si>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</si>
  <si>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</si>
  <si>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</si>
  <si>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</si>
  <si>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</si>
  <si>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</si>
  <si>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</si>
  <si>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</si>
  <si>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</si>
  <si>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</si>
  <si>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</si>
  <si>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</si>
  <si>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</si>
  <si>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</si>
  <si>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</si>
  <si>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</si>
  <si>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</si>
  <si>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</si>
  <si>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</si>
  <si>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</si>
  <si>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</si>
  <si>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</si>
  <si>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</si>
  <si>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</si>
  <si>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</si>
  <si>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</si>
  <si>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</si>
  <si>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</si>
  <si>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</si>
  <si>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</si>
  <si>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</si>
  <si>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</si>
  <si>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</si>
  <si>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</si>
  <si>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</si>
  <si>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</si>
  <si>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</si>
  <si>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</si>
  <si>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</si>
  <si>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</si>
  <si>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</si>
  <si>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</si>
  <si>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</si>
  <si>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</si>
  <si>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</si>
  <si>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</si>
  <si>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</si>
  <si>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</si>
  <si>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</si>
  <si>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</si>
  <si>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</si>
  <si>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</si>
  <si>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</si>
  <si>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</si>
  <si>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</si>
  <si>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</si>
  <si>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</si>
  <si>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</si>
  <si>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</si>
  <si>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</si>
  <si>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</si>
  <si>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</si>
  <si>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</si>
  <si>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</si>
  <si>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</si>
  <si>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</si>
  <si>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</si>
  <si>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</si>
  <si>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</si>
  <si>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</si>
  <si>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</si>
  <si>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</si>
  <si>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</si>
  <si>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</si>
  <si>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</si>
  <si>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</si>
  <si>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</si>
  <si>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</si>
  <si>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</si>
  <si>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</si>
  <si>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</si>
  <si>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</si>
  <si>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</si>
  <si>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</si>
  <si>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</si>
  <si>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</si>
  <si>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</si>
  <si>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</si>
  <si>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</si>
  <si>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</si>
  <si>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</si>
  <si>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</si>
  <si>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</si>
  <si>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</si>
  <si>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</si>
  <si>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</si>
  <si>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</si>
  <si>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</si>
  <si>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</si>
  <si>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</si>
  <si>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</si>
  <si>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</si>
  <si>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</si>
  <si>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</si>
  <si>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</si>
  <si>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</si>
  <si>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</si>
  <si>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</si>
  <si>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</si>
  <si>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</si>
  <si>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</si>
  <si>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</si>
  <si>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</si>
  <si>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</si>
  <si>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</si>
  <si>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</si>
  <si>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</si>
  <si>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</si>
  <si>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</si>
  <si>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</si>
  <si>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</si>
  <si>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</si>
  <si>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</si>
  <si>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</si>
  <si>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</si>
  <si>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</si>
  <si>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</si>
  <si>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</si>
  <si>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</si>
  <si>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</si>
  <si>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</si>
  <si>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</si>
  <si>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</si>
  <si>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</si>
  <si>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</si>
  <si>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</si>
  <si>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</si>
  <si>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</si>
  <si>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</si>
  <si>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</si>
  <si>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</si>
  <si>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</si>
  <si>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</si>
  <si>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</si>
  <si>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</si>
  <si>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</si>
  <si>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</si>
  <si>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</si>
  <si>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</si>
  <si>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</si>
  <si>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</si>
  <si>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</si>
  <si>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</si>
  <si>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</si>
  <si>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</si>
  <si>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</si>
  <si>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</si>
  <si>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</si>
  <si>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</si>
  <si>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</si>
  <si>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</si>
  <si>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</si>
  <si>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</si>
  <si>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</si>
  <si>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</si>
  <si>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</si>
  <si>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</si>
  <si>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</si>
  <si>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</si>
  <si>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</si>
  <si>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</si>
  <si>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</si>
  <si>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</si>
  <si>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</si>
  <si>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</si>
  <si>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</si>
  <si>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</si>
  <si>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</si>
  <si>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</si>
  <si>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</si>
  <si>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</si>
  <si>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</si>
  <si>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</si>
  <si>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</si>
  <si>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</si>
  <si>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</si>
  <si>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</si>
  <si>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</si>
  <si>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</si>
  <si>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</si>
  <si>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</si>
  <si>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</si>
  <si>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</si>
  <si>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</si>
  <si>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</si>
  <si>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</si>
  <si>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</si>
  <si>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</si>
  <si>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</si>
  <si>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</si>
  <si>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</si>
  <si>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</si>
  <si>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</si>
  <si>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</si>
  <si>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</si>
  <si>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</si>
  <si>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</si>
  <si>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</si>
  <si>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</si>
  <si>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</si>
  <si>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</si>
  <si>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</si>
  <si>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</si>
  <si>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</si>
  <si>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</si>
  <si>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</si>
  <si>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</si>
  <si>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</si>
  <si>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</si>
  <si>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</si>
  <si>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</si>
  <si>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</si>
  <si>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</si>
  <si>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</si>
  <si>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</si>
  <si>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</si>
  <si>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</si>
  <si>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</si>
  <si>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</si>
  <si>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</si>
  <si>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</si>
  <si>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</si>
  <si>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</si>
  <si>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</si>
  <si>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</si>
  <si>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</si>
  <si>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</si>
  <si>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</si>
  <si>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</si>
  <si>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</si>
  <si>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</si>
  <si>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</si>
  <si>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</si>
  <si>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</si>
  <si>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</si>
  <si>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</si>
  <si>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</si>
  <si>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</si>
  <si>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</si>
  <si>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</si>
  <si>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</si>
  <si>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</si>
  <si>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</si>
  <si>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</si>
  <si>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</si>
  <si>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</si>
  <si>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</si>
  <si>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</si>
  <si>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</si>
  <si>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</si>
  <si>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</si>
  <si>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</si>
  <si>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</si>
  <si>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</si>
  <si>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</si>
  <si>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</si>
  <si>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</si>
  <si>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</si>
  <si>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</si>
  <si>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</si>
  <si>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</si>
  <si>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</si>
  <si>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</si>
  <si>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</si>
  <si>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</si>
  <si>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</si>
  <si>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</si>
  <si>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</si>
  <si>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</si>
  <si>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</si>
  <si>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</si>
  <si>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</si>
  <si>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</si>
  <si>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</si>
  <si>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</si>
  <si>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</si>
  <si>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</si>
  <si>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</si>
  <si>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</si>
  <si>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</si>
  <si>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</si>
  <si>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</si>
  <si>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</si>
  <si>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</si>
  <si>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</si>
  <si>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</si>
  <si>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</si>
  <si>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</si>
  <si>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</si>
  <si>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</si>
  <si>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</si>
  <si>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</si>
  <si>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</si>
  <si>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</si>
  <si>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</si>
  <si>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</si>
  <si>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</si>
  <si>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</si>
  <si>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</si>
  <si>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</si>
  <si>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</si>
  <si>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</si>
  <si>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</si>
  <si>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</si>
  <si>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</si>
  <si>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</si>
  <si>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</si>
  <si>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</si>
  <si>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</si>
  <si>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</si>
  <si>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</si>
  <si>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</si>
  <si>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</si>
  <si>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</si>
  <si>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</si>
  <si>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</si>
  <si>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</si>
  <si>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</si>
  <si>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</si>
  <si>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</si>
  <si>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</si>
  <si>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</si>
  <si>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</si>
  <si>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</si>
  <si>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</si>
  <si>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</si>
  <si>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</si>
  <si>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</si>
  <si>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</si>
  <si>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</si>
  <si>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</si>
  <si>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</si>
  <si>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</si>
  <si>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</si>
  <si>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</si>
  <si>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</si>
  <si>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</si>
  <si>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</si>
  <si>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</si>
  <si>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</si>
  <si>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</si>
  <si>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</si>
  <si>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</si>
  <si>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</si>
  <si>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</si>
  <si>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</si>
  <si>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</si>
  <si>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</si>
  <si>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</si>
  <si>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</si>
  <si>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</si>
  <si>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</si>
  <si>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</si>
  <si>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</si>
  <si>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</si>
  <si>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</si>
  <si>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</si>
  <si>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</si>
  <si>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</si>
  <si>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</si>
  <si>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</si>
  <si>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</si>
  <si>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</si>
  <si>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</si>
  <si>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</si>
  <si>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</si>
  <si>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</si>
  <si>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</si>
  <si>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</si>
  <si>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</si>
  <si>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</si>
  <si>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</si>
  <si>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</si>
  <si>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</si>
  <si>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</si>
  <si>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</si>
  <si>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</si>
  <si>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</si>
  <si>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</si>
  <si>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</si>
  <si>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</si>
  <si>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</si>
  <si>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</si>
  <si>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</si>
  <si>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</si>
  <si>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</si>
  <si>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</si>
  <si>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</si>
  <si>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</si>
  <si>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</si>
  <si>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</si>
  <si>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</si>
  <si>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</si>
  <si>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</si>
  <si>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</si>
  <si>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</si>
  <si>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</si>
  <si>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</si>
  <si>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</si>
  <si>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</si>
  <si>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</si>
  <si>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</si>
  <si>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</si>
  <si>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</si>
  <si>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</si>
  <si>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</si>
  <si>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</si>
  <si>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</si>
  <si>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</si>
  <si>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</si>
  <si>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</si>
  <si>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</si>
  <si>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</si>
  <si>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</si>
  <si>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</si>
  <si>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</si>
  <si>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</si>
  <si>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</si>
  <si>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</si>
  <si>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</si>
  <si>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</si>
  <si>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</si>
  <si>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</si>
  <si>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</si>
  <si>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</si>
  <si>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</si>
  <si>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</si>
  <si>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</si>
  <si>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</si>
  <si>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</si>
  <si>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</si>
  <si>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</si>
  <si>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</si>
  <si>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</si>
  <si>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</si>
  <si>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</si>
  <si>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</si>
  <si>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</si>
  <si>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</si>
  <si>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</si>
  <si>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</si>
  <si>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</si>
  <si>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</si>
  <si>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</si>
  <si>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</si>
  <si>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</si>
  <si>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</si>
  <si>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</si>
  <si>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</si>
  <si>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</si>
  <si>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</si>
  <si>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</si>
  <si>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</si>
  <si>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</si>
  <si>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</si>
  <si>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</si>
  <si>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</si>
  <si>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</si>
  <si>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</si>
  <si>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</si>
  <si>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</si>
  <si>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</si>
  <si>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</si>
  <si>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</si>
  <si>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</si>
  <si>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</si>
  <si>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</si>
  <si>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</si>
  <si>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</si>
  <si>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</si>
  <si>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</si>
  <si>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</si>
  <si>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</si>
  <si>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</si>
  <si>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</si>
  <si>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</si>
  <si>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</si>
  <si>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</si>
  <si>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</si>
  <si>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</si>
  <si>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</si>
  <si>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</si>
  <si>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</si>
  <si>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</si>
  <si>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</si>
  <si>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</si>
  <si>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</si>
  <si>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</si>
  <si>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</si>
  <si>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</si>
  <si>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</si>
  <si>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</si>
  <si>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</si>
  <si>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</si>
  <si>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</si>
  <si>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</si>
  <si>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</si>
  <si>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</si>
  <si>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</si>
  <si>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</si>
  <si>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</si>
  <si>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</si>
  <si>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</si>
  <si>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</si>
  <si>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</si>
  <si>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</si>
  <si>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</si>
  <si>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</si>
  <si>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</si>
  <si>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</si>
  <si>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</si>
  <si>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</si>
  <si>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</si>
  <si>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</si>
  <si>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</si>
  <si>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</si>
  <si>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</si>
  <si>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</si>
  <si>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</si>
  <si>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</si>
  <si>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</si>
  <si>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</si>
  <si>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</si>
  <si>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</si>
  <si>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</si>
  <si>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</si>
  <si>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</si>
  <si>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</si>
  <si>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</si>
  <si>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</si>
  <si>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</si>
  <si>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</si>
  <si>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</si>
  <si>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</si>
  <si>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</si>
  <si>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</si>
  <si>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</si>
  <si>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</si>
  <si>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</si>
  <si>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</si>
  <si>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</si>
  <si>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</si>
  <si>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</si>
  <si>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</si>
  <si>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</si>
  <si>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</si>
  <si>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</si>
  <si>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</si>
  <si>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</si>
  <si>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</si>
  <si>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</si>
  <si>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</si>
  <si>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</si>
  <si>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</si>
  <si>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</si>
  <si>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</si>
  <si>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</si>
  <si>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</si>
  <si>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</si>
  <si>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</si>
  <si>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</si>
  <si>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</si>
  <si>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</si>
  <si>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</si>
  <si>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</si>
  <si>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</si>
  <si>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</si>
  <si>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</si>
  <si>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</si>
  <si>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</si>
  <si>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</si>
  <si>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</si>
  <si>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</si>
  <si>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</si>
  <si>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</si>
  <si>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</si>
  <si>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</si>
  <si>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</si>
  <si>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</si>
  <si>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</si>
  <si>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</si>
  <si>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</si>
  <si>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</si>
  <si>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</si>
  <si>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</si>
  <si>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</si>
  <si>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</si>
  <si>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</si>
  <si>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</si>
  <si>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</si>
  <si>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</si>
  <si>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</si>
  <si>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</si>
  <si>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</si>
  <si>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</si>
  <si>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</si>
  <si>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</si>
  <si>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</si>
  <si>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</si>
  <si>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</si>
  <si>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</si>
  <si>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</si>
  <si>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</si>
  <si>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</si>
  <si>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</si>
  <si>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</si>
  <si>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</si>
  <si>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</si>
  <si>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</si>
  <si>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</si>
  <si>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</si>
  <si>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</si>
  <si>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</si>
  <si>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</si>
  <si>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</si>
  <si>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</si>
  <si>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</si>
  <si>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</si>
  <si>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</si>
  <si>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</si>
  <si>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</si>
  <si>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</si>
  <si>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</si>
  <si>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</si>
  <si>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</si>
  <si>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</si>
  <si>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</si>
  <si>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</si>
  <si>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</si>
  <si>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</si>
  <si>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</si>
  <si>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</si>
  <si>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</si>
  <si>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</si>
  <si>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</si>
  <si>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</si>
  <si>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</si>
  <si>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</si>
  <si>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</si>
  <si>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</si>
  <si>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</si>
  <si>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</si>
  <si>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</si>
  <si>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</si>
  <si>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</si>
  <si>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</si>
  <si>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</si>
  <si>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</si>
  <si>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</si>
  <si>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</si>
  <si>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</si>
  <si>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</si>
  <si>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</si>
  <si>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</si>
  <si>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</si>
  <si>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</si>
  <si>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</si>
  <si>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</si>
  <si>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</si>
  <si>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</si>
  <si>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</si>
  <si>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</si>
  <si>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</si>
  <si>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</si>
  <si>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</si>
  <si>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</si>
  <si>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</si>
  <si>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</si>
  <si>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</si>
  <si>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</si>
  <si>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</si>
  <si>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</si>
  <si>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</si>
  <si>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</si>
  <si>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</si>
  <si>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</si>
  <si>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</si>
  <si>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</si>
  <si>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</si>
  <si>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</si>
  <si>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</si>
  <si>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</si>
  <si>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</si>
  <si>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</si>
  <si>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</si>
  <si>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</si>
  <si>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</si>
  <si>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</si>
  <si>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</si>
  <si>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</si>
  <si>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</si>
  <si>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</si>
  <si>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</si>
  <si>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</si>
  <si>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</si>
  <si>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</si>
  <si>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</si>
  <si>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</si>
  <si>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</si>
  <si>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</si>
  <si>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</si>
  <si>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</si>
  <si>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</si>
  <si>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</si>
  <si>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</si>
  <si>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</si>
  <si>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</si>
  <si>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</si>
  <si>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</si>
  <si>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</si>
  <si>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</si>
  <si>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</si>
  <si>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</si>
  <si>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</si>
  <si>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</si>
  <si>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</si>
  <si>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</si>
  <si>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</si>
  <si>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</si>
  <si>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</si>
  <si>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</si>
  <si>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</si>
  <si>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</si>
  <si>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</si>
  <si>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</si>
  <si>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</si>
  <si>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</si>
  <si>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</si>
  <si>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</si>
  <si>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</si>
  <si>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</si>
  <si>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</si>
  <si>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</si>
  <si>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</si>
  <si>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</si>
  <si>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</si>
  <si>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</si>
  <si>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</si>
  <si>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</si>
  <si>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</si>
  <si>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</si>
  <si>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</si>
  <si>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</si>
  <si>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</si>
  <si>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</si>
  <si>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</si>
  <si>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</si>
  <si>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</si>
  <si>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</si>
  <si>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</si>
  <si>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</si>
  <si>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</si>
  <si>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</si>
  <si>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</si>
  <si>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</si>
  <si>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</si>
  <si>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</si>
  <si>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</si>
  <si>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</si>
  <si>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</si>
  <si>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</si>
  <si>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</si>
  <si>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</si>
  <si>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</si>
  <si>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</si>
  <si>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</si>
  <si>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</si>
  <si>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</si>
  <si>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</si>
  <si>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</si>
  <si>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</si>
  <si>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</si>
  <si>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</si>
  <si>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</si>
  <si>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</si>
  <si>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</si>
  <si>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</si>
  <si>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</si>
  <si>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</si>
  <si>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</si>
  <si>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</si>
  <si>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</si>
  <si>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</si>
  <si>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</si>
  <si>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</si>
  <si>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</si>
  <si>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</si>
  <si>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</si>
  <si>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</si>
  <si>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</si>
  <si>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</si>
  <si>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</si>
  <si>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</si>
  <si>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</si>
  <si>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</si>
  <si>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</si>
  <si>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</si>
  <si>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</si>
  <si>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</si>
  <si>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</si>
  <si>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</si>
  <si>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</si>
  <si>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</si>
  <si>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</si>
  <si>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</si>
  <si>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</si>
  <si>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</si>
  <si>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</si>
  <si>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</si>
  <si>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</si>
  <si>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</si>
  <si>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</si>
  <si>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</si>
  <si>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</si>
  <si>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</si>
  <si>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</si>
  <si>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</si>
  <si>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</si>
  <si>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</si>
  <si>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</si>
  <si>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</si>
  <si>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</si>
  <si>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</si>
  <si>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</si>
  <si>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</si>
  <si>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</si>
  <si>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</si>
  <si>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</si>
  <si>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</si>
  <si>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</si>
  <si>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</si>
  <si>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</si>
  <si>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</si>
  <si>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</si>
  <si>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</si>
  <si>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</si>
  <si>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</si>
  <si>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</si>
  <si>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</si>
  <si>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</si>
  <si>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</si>
  <si>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</si>
  <si>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</si>
  <si>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</si>
  <si>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</si>
  <si>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</si>
  <si>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</si>
  <si>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</si>
  <si>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</si>
  <si>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</si>
  <si>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</si>
  <si>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</si>
  <si>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</si>
  <si>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</si>
  <si>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</si>
  <si>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</si>
  <si>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</si>
  <si>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</si>
  <si>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</si>
  <si>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</si>
  <si>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</si>
  <si>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</si>
  <si>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</si>
  <si>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</si>
  <si>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</si>
  <si>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</si>
  <si>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</si>
  <si>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</si>
  <si>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</si>
  <si>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</si>
  <si>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</si>
  <si>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</si>
  <si>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</si>
  <si>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</si>
  <si>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</si>
  <si>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</si>
  <si>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</si>
  <si>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</si>
  <si>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</si>
  <si>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</si>
  <si>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</si>
  <si>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</si>
  <si>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</si>
  <si>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</si>
  <si>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</si>
  <si>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</si>
  <si>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</si>
  <si>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</si>
  <si>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</si>
  <si>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</si>
  <si>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</si>
  <si>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</si>
  <si>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</si>
  <si>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</si>
  <si>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</si>
  <si>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</si>
  <si>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</si>
  <si>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</si>
  <si>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</si>
  <si>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</si>
  <si>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</si>
  <si>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</si>
  <si>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</si>
  <si>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</si>
  <si>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</si>
  <si>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</si>
  <si>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</si>
  <si>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</si>
  <si>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</si>
  <si>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</si>
  <si>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</si>
  <si>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</si>
  <si>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</si>
  <si>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</si>
  <si>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</si>
  <si>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</si>
  <si>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</si>
  <si>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</si>
  <si>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</si>
  <si>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</si>
  <si>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</si>
  <si>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</si>
  <si>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</si>
  <si>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</si>
  <si>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</si>
  <si>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</si>
  <si>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</si>
  <si>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</si>
  <si>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</si>
  <si>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</si>
  <si>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</si>
  <si>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</si>
  <si>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</si>
  <si>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</si>
  <si>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</si>
  <si>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</si>
  <si>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</si>
  <si>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</si>
  <si>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</si>
  <si>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</si>
  <si>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</si>
  <si>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</si>
  <si>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</si>
  <si>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</si>
  <si>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</si>
  <si>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</si>
  <si>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</si>
  <si>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</si>
  <si>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</si>
  <si>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</si>
  <si>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</si>
  <si>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</si>
  <si>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</si>
  <si>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</si>
  <si>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</si>
  <si>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</si>
  <si>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</si>
  <si>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</si>
  <si>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</si>
  <si>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</si>
  <si>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</si>
  <si>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</si>
  <si>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</si>
  <si>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</si>
  <si>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</si>
  <si>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</si>
  <si>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</si>
  <si>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</si>
  <si>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</si>
  <si>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</si>
  <si>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</si>
  <si>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</si>
  <si>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</si>
  <si>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</si>
  <si>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</si>
  <si>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</si>
  <si>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</si>
  <si>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</si>
  <si>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</si>
  <si>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</si>
  <si>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</si>
  <si>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</si>
  <si>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</si>
  <si>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</si>
  <si>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</si>
  <si>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</si>
  <si>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</si>
  <si>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</si>
  <si>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</si>
  <si>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</si>
  <si>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</si>
  <si>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</si>
  <si>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</si>
  <si>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</si>
  <si>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</si>
  <si>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</si>
  <si>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</si>
  <si>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</si>
  <si>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</si>
  <si>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</si>
  <si>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</si>
  <si>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</si>
  <si>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</si>
  <si>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</si>
  <si>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</si>
  <si>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</si>
  <si>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</si>
  <si>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</si>
  <si>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</si>
  <si>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</si>
  <si>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</si>
  <si>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</si>
  <si>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</si>
  <si>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</si>
  <si>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</si>
  <si>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</si>
  <si>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</si>
  <si>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</si>
  <si>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</si>
  <si>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</si>
  <si>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</si>
  <si>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</si>
  <si>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</si>
  <si>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</si>
  <si>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</si>
  <si>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</si>
  <si>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</si>
  <si>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</si>
  <si>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</si>
  <si>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</si>
  <si>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</si>
  <si>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</si>
  <si>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</si>
  <si>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</si>
  <si>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</si>
  <si>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</si>
  <si>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</si>
  <si>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</si>
  <si>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</si>
  <si>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</si>
  <si>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</si>
  <si>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</si>
  <si>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</si>
  <si>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</si>
  <si>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</si>
  <si>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</si>
  <si>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</si>
  <si>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</si>
  <si>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</si>
  <si>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</si>
  <si>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</si>
  <si>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</si>
  <si>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</si>
  <si>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</si>
  <si>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</si>
  <si>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</si>
  <si>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</si>
  <si>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</si>
  <si>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</si>
  <si>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</si>
  <si>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</si>
  <si>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</si>
  <si>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</si>
  <si>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</si>
  <si>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</si>
  <si>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</si>
  <si>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</si>
  <si>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</si>
  <si>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</si>
  <si>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</si>
  <si>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</si>
  <si>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</si>
  <si>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</si>
  <si>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</si>
  <si>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</si>
  <si>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</si>
  <si>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</si>
  <si>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</si>
  <si>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</si>
  <si>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</si>
  <si>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</si>
  <si>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</si>
  <si>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</si>
  <si>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</si>
  <si>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</si>
  <si>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</si>
  <si>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</si>
  <si>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</si>
  <si>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</si>
  <si>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</si>
  <si>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</si>
  <si>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</si>
  <si>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</si>
  <si>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</si>
  <si>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</si>
  <si>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</si>
  <si>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</si>
  <si>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</si>
  <si>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</si>
  <si>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</si>
  <si>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</si>
  <si>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</si>
  <si>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</si>
  <si>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</si>
  <si>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</si>
  <si>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</si>
  <si>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</si>
  <si>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</si>
  <si>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</si>
  <si>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</si>
  <si>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</si>
  <si>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</si>
  <si>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</si>
  <si>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</si>
  <si>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</si>
  <si>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</si>
  <si>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</si>
  <si>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</si>
  <si>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</si>
  <si>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</si>
  <si>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</si>
  <si>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</si>
  <si>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</si>
  <si>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</si>
  <si>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</si>
  <si>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</si>
  <si>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</si>
  <si>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</si>
  <si>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</si>
  <si>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</si>
  <si>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</si>
  <si>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</si>
  <si>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</si>
  <si>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</si>
  <si>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</si>
  <si>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</si>
  <si>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</si>
  <si>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</si>
  <si>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</si>
  <si>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</si>
  <si>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</si>
  <si>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</si>
  <si>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</si>
  <si>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</si>
  <si>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</si>
  <si>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</si>
  <si>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</si>
  <si>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</si>
  <si>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</si>
  <si>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</si>
  <si>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</si>
  <si>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</si>
  <si>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</si>
  <si>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</si>
  <si>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</si>
  <si>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</si>
  <si>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</si>
  <si>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</si>
  <si>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</si>
  <si>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</si>
  <si>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</si>
  <si>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</si>
  <si>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</si>
  <si>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</si>
  <si>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</si>
  <si>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</si>
  <si>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</si>
  <si>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</si>
  <si>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</si>
  <si>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</si>
  <si>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</si>
  <si>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</si>
  <si>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</si>
  <si>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</si>
  <si>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</si>
  <si>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</si>
  <si>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</si>
  <si>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</si>
  <si>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</si>
  <si>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</si>
  <si>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</si>
  <si>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</si>
  <si>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</si>
  <si>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</si>
  <si>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</si>
  <si>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</si>
  <si>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</si>
  <si>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</si>
  <si>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</si>
  <si>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</si>
  <si>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</si>
  <si>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</si>
  <si>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</si>
  <si>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</si>
  <si>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</si>
  <si>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</si>
  <si>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</si>
  <si>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</si>
  <si>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</si>
  <si>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</si>
  <si>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</si>
  <si>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</si>
  <si>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</si>
  <si>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</si>
  <si>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</si>
  <si>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</si>
  <si>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</si>
  <si>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</si>
  <si>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</si>
  <si>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</si>
  <si>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</si>
  <si>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</si>
  <si>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</si>
  <si>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</si>
  <si>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</si>
  <si>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</si>
  <si>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</si>
  <si>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</si>
  <si>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</si>
  <si>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</si>
  <si>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</si>
  <si>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</si>
  <si>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</si>
  <si>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</si>
  <si>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</si>
  <si>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</si>
  <si>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</si>
  <si>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</si>
  <si>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</si>
  <si>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</si>
  <si>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</si>
  <si>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</si>
  <si>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</si>
  <si>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</si>
  <si>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</si>
  <si>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</si>
  <si>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</si>
  <si>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</si>
  <si>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</si>
  <si>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</si>
  <si>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</si>
  <si>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</si>
  <si>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</si>
  <si>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</si>
  <si>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</si>
  <si>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</si>
  <si>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</si>
  <si>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</si>
  <si>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</si>
  <si>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</si>
  <si>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</si>
  <si>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</si>
  <si>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</si>
  <si>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</si>
  <si>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</si>
  <si>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</si>
  <si>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</si>
  <si>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</si>
  <si>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</si>
  <si>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</si>
  <si>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</si>
  <si>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</si>
  <si>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</si>
  <si>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</si>
  <si>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</si>
  <si>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</si>
  <si>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</si>
  <si>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</si>
  <si>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</si>
  <si>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</si>
  <si>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</si>
  <si>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</si>
  <si>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</si>
  <si>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</si>
  <si>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</si>
  <si>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</si>
  <si>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</si>
  <si>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</si>
  <si>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</si>
  <si>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</si>
  <si>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</si>
  <si>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</si>
  <si>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</si>
  <si>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</si>
  <si>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</si>
  <si>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</si>
  <si>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</si>
  <si>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</si>
  <si>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</si>
  <si>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</si>
  <si>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</si>
  <si>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</si>
  <si>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</si>
  <si>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</si>
  <si>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</si>
  <si>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</si>
  <si>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</si>
  <si>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</si>
  <si>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</si>
  <si>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</si>
  <si>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</si>
  <si>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</si>
  <si>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</si>
  <si>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</si>
  <si>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</si>
  <si>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</si>
  <si>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</si>
  <si>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</si>
  <si>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</si>
  <si>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</si>
  <si>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</si>
  <si>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</si>
  <si>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</si>
  <si>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</si>
  <si>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</si>
  <si>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</si>
  <si>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</si>
  <si>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</si>
  <si>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</si>
  <si>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</si>
  <si>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</si>
  <si>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</si>
  <si>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</si>
  <si>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</si>
  <si>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</si>
  <si>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</si>
  <si>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</si>
  <si>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</si>
  <si>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</si>
  <si>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</si>
  <si>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</si>
  <si>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</si>
  <si>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</si>
  <si>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</si>
  <si>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</si>
  <si>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</si>
  <si>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</si>
  <si>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</si>
  <si>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</si>
  <si>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</si>
  <si>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</si>
  <si>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</si>
  <si>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</si>
  <si>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</si>
  <si>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</si>
  <si>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</si>
  <si>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</si>
  <si>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</si>
  <si>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</si>
  <si>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</si>
  <si>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</si>
  <si>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</si>
  <si>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</si>
  <si>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</si>
  <si>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</si>
  <si>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</si>
  <si>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</si>
  <si>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</si>
  <si>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</si>
  <si>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</si>
  <si>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</si>
  <si>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</si>
  <si>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</si>
  <si>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</si>
  <si>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</si>
  <si>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</si>
  <si>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</si>
  <si>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</si>
  <si>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</si>
  <si>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</si>
  <si>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</si>
  <si>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</si>
  <si>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</si>
  <si>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</si>
  <si>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</si>
  <si>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</si>
  <si>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</si>
  <si>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</si>
  <si>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</si>
  <si>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</si>
  <si>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</si>
  <si>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</si>
  <si>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</si>
  <si>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</si>
  <si>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</si>
  <si>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</si>
  <si>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</si>
  <si>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</si>
  <si>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</si>
  <si>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</si>
  <si>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</si>
  <si>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</si>
  <si>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</si>
  <si>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</si>
  <si>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</si>
  <si>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</si>
  <si>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</si>
  <si>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</si>
  <si>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</si>
  <si>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</si>
  <si>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</si>
  <si>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</si>
  <si>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</si>
  <si>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</si>
  <si>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</si>
  <si>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</si>
  <si>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</si>
  <si>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</si>
  <si>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</si>
  <si>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</si>
  <si>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</si>
  <si>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</si>
  <si>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</si>
  <si>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</si>
  <si>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</si>
  <si>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</si>
  <si>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</si>
  <si>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</si>
  <si>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</si>
  <si>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</si>
  <si>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</si>
  <si>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</si>
  <si>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</si>
  <si>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</si>
  <si>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</si>
  <si>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</si>
  <si>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</si>
  <si>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</si>
  <si>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</si>
  <si>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</si>
  <si>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</si>
  <si>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</si>
  <si>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</si>
  <si>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</si>
  <si>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</si>
  <si>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</si>
  <si>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</si>
  <si>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</si>
  <si>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</si>
  <si>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</si>
  <si>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</si>
  <si>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</si>
  <si>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</si>
  <si>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</si>
  <si>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</si>
  <si>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</si>
  <si>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</si>
  <si>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</si>
  <si>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</si>
  <si>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</si>
  <si>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</si>
  <si>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</si>
  <si>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</si>
  <si>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</si>
  <si>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</si>
  <si>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</si>
  <si>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</si>
  <si>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</si>
  <si>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</si>
  <si>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</si>
  <si>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</si>
  <si>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</si>
  <si>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</si>
  <si>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</si>
  <si>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</si>
  <si>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</si>
  <si>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</si>
  <si>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</si>
  <si>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</si>
  <si>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</si>
  <si>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</si>
  <si>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</si>
  <si>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</si>
  <si>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</si>
  <si>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</si>
  <si>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</si>
  <si>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</si>
  <si>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</si>
  <si>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</si>
  <si>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</si>
  <si>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</si>
  <si>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</si>
  <si>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</si>
  <si>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</si>
  <si>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</si>
  <si>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</si>
  <si>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</si>
  <si>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</si>
  <si>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</si>
  <si>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</si>
  <si>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</si>
  <si>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</si>
  <si>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</si>
  <si>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</si>
  <si>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</si>
  <si>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</si>
  <si>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</si>
  <si>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</si>
  <si>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</si>
  <si>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</si>
  <si>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</si>
  <si>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</si>
  <si>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</si>
  <si>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</si>
  <si>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</si>
  <si>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</si>
  <si>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</si>
  <si>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</si>
  <si>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</si>
  <si>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</si>
  <si>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</si>
  <si>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</si>
  <si>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</si>
  <si>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</si>
  <si>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</si>
  <si>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</si>
  <si>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</si>
  <si>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</si>
  <si>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</si>
  <si>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</si>
  <si>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</si>
  <si>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</si>
  <si>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</si>
  <si>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</si>
  <si>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</si>
  <si>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</si>
  <si>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</si>
  <si>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</si>
  <si>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</si>
  <si>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</si>
  <si>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</si>
  <si>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</si>
  <si>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</si>
  <si>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</si>
  <si>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</si>
  <si>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</si>
  <si>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</si>
  <si>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</si>
  <si>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</si>
  <si>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</si>
  <si>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</si>
  <si>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</si>
  <si>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</si>
  <si>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</si>
  <si>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</si>
  <si>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</si>
  <si>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</si>
  <si>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</si>
  <si>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</si>
  <si>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</si>
  <si>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</si>
  <si>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</si>
  <si>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</si>
  <si>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</si>
  <si>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</si>
  <si>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</si>
  <si>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</si>
  <si>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</si>
  <si>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</si>
  <si>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</si>
  <si>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</si>
  <si>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</si>
  <si>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</si>
  <si>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</si>
  <si>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</si>
  <si>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</si>
  <si>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</si>
  <si>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</si>
  <si>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</si>
  <si>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</si>
  <si>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</si>
  <si>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</si>
  <si>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</si>
  <si>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</si>
  <si>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</si>
  <si>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</si>
  <si>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</si>
  <si>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</si>
  <si>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</si>
  <si>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</si>
  <si>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</si>
  <si>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</si>
  <si>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</si>
  <si>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</si>
  <si>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</si>
  <si>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</si>
  <si>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</si>
  <si>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</si>
  <si>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</si>
  <si>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</si>
  <si>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</si>
  <si>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</si>
  <si>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</si>
  <si>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</si>
  <si>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</si>
  <si>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</si>
  <si>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</si>
  <si>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</si>
  <si>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</si>
  <si>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</si>
  <si>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</si>
  <si>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</si>
  <si>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</si>
  <si>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</si>
  <si>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</si>
  <si>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</si>
  <si>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</si>
  <si>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</si>
  <si>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</si>
  <si>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</si>
  <si>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</si>
  <si>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</si>
  <si>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</si>
  <si>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</si>
  <si>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</si>
  <si>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</si>
  <si>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</si>
  <si>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</si>
  <si>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</si>
  <si>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</si>
  <si>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</si>
  <si>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</si>
  <si>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</si>
  <si>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</si>
  <si>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</si>
  <si>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</si>
  <si>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</si>
  <si>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</si>
  <si>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</si>
  <si>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</si>
  <si>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</si>
  <si>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</si>
  <si>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</si>
  <si>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</si>
  <si>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</si>
  <si>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</si>
  <si>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</si>
  <si>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</si>
  <si>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</si>
  <si>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</si>
  <si>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</si>
  <si>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</si>
  <si>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</si>
  <si>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</si>
  <si>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</si>
  <si>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</si>
  <si>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</si>
  <si>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</si>
  <si>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</si>
  <si>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</si>
  <si>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</si>
  <si>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</si>
  <si>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</si>
  <si>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</si>
  <si>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</si>
  <si>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</si>
  <si>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</si>
  <si>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</si>
  <si>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</si>
  <si>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</si>
  <si>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</si>
  <si>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</si>
  <si>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</si>
  <si>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</si>
  <si>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</si>
  <si>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</si>
  <si>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</si>
  <si>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</si>
  <si>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</si>
  <si>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</si>
  <si>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</si>
  <si>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</si>
  <si>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</si>
  <si>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</si>
  <si>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</si>
  <si>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</si>
  <si>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</si>
  <si>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</si>
  <si>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</si>
  <si>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</si>
  <si>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</si>
  <si>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</si>
  <si>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</si>
  <si>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</si>
  <si>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</si>
  <si>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</si>
  <si>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</si>
  <si>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</si>
  <si>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</si>
  <si>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</si>
  <si>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</si>
  <si>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</si>
  <si>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</si>
  <si>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</si>
  <si>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</si>
  <si>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</si>
  <si>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</si>
  <si>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</si>
  <si>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</si>
  <si>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</si>
  <si>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</si>
  <si>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</si>
  <si>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</si>
  <si>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</si>
  <si>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</si>
  <si>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</si>
  <si>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</si>
  <si>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</si>
  <si>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</si>
  <si>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</si>
  <si>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</si>
  <si>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</si>
  <si>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</si>
  <si>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</si>
  <si>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</si>
  <si>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</si>
  <si>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</si>
  <si>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</si>
  <si>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</si>
  <si>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</si>
  <si>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</si>
  <si>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</si>
  <si>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</si>
  <si>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</si>
  <si>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</si>
  <si>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</si>
  <si>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</si>
  <si>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</si>
  <si>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</si>
  <si>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</si>
  <si>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</si>
  <si>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</si>
  <si>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</si>
  <si>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</si>
  <si>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</si>
  <si>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</si>
  <si>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</si>
  <si>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</si>
  <si>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</si>
  <si>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</si>
  <si>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</si>
  <si>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</si>
  <si>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</si>
  <si>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</si>
  <si>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</si>
  <si>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</si>
  <si>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</si>
  <si>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</si>
  <si>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</si>
  <si>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</si>
  <si>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</si>
  <si>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</si>
  <si>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</si>
  <si>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</si>
  <si>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</si>
  <si>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</si>
  <si>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</si>
  <si>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</si>
  <si>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</si>
  <si>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</si>
  <si>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</si>
  <si>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</si>
  <si>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</si>
  <si>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</si>
  <si>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</si>
  <si>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</si>
  <si>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</si>
  <si>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</si>
  <si>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</si>
  <si>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</si>
  <si>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</si>
  <si>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</si>
  <si>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</si>
  <si>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</si>
  <si>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</si>
  <si>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</si>
  <si>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</si>
  <si>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</si>
  <si>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</si>
  <si>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</si>
  <si>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</si>
  <si>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</si>
  <si>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</si>
  <si>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</si>
  <si>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</si>
  <si>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</si>
  <si>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</si>
  <si>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</si>
  <si>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</si>
  <si>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</si>
  <si>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</si>
  <si>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</si>
  <si>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</si>
  <si>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</si>
  <si>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</si>
  <si>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</si>
  <si>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</si>
  <si>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</si>
  <si>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</si>
  <si>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</si>
  <si>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</si>
  <si>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</si>
  <si>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</si>
  <si>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</si>
  <si>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</si>
  <si>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</si>
  <si>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</si>
  <si>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</si>
  <si>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</si>
  <si>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</si>
  <si>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</si>
  <si>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</si>
  <si>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</si>
  <si>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</si>
  <si>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</si>
  <si>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</si>
  <si>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</si>
  <si>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</si>
  <si>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</si>
  <si>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</si>
  <si>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</si>
  <si>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</si>
  <si>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</si>
  <si>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</si>
  <si>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</si>
  <si>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</si>
  <si>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</si>
  <si>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</si>
  <si>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</si>
  <si>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</si>
  <si>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</si>
  <si>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</si>
  <si>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</si>
  <si>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</si>
  <si>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</si>
  <si>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</si>
  <si>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</si>
  <si>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</si>
  <si>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</si>
  <si>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</si>
  <si>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</si>
  <si>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</si>
  <si>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</si>
  <si>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</si>
  <si>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</si>
  <si>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</si>
  <si>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</si>
  <si>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</si>
  <si>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</si>
  <si>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</si>
  <si>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</si>
  <si>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</si>
  <si>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</si>
  <si>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</si>
  <si>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</si>
  <si>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</si>
  <si>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</si>
  <si>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</si>
  <si>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</si>
  <si>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</si>
  <si>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</si>
  <si>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</si>
  <si>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</si>
  <si>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</si>
  <si>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</si>
  <si>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</si>
  <si>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</si>
  <si>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</si>
  <si>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</si>
  <si>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</si>
  <si>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</si>
  <si>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</si>
  <si>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</si>
  <si>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</si>
  <si>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</si>
  <si>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</si>
  <si>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</si>
  <si>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</si>
  <si>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</si>
  <si>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</si>
  <si>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</si>
  <si>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</si>
  <si>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</si>
  <si>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</si>
  <si>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</si>
  <si>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</si>
  <si>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</si>
  <si>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</si>
  <si>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</si>
  <si>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</si>
  <si>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</si>
  <si>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</si>
  <si>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</si>
  <si>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</si>
  <si>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</si>
  <si>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</si>
  <si>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</si>
  <si>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</si>
  <si>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</si>
  <si>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</si>
  <si>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</si>
  <si>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</si>
  <si>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</si>
  <si>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</si>
  <si>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</si>
  <si>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</si>
  <si>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</si>
  <si>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</si>
  <si>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</si>
  <si>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</si>
  <si>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</si>
  <si>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</si>
  <si>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</si>
  <si>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</si>
  <si>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</si>
  <si>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</si>
  <si>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</si>
  <si>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</si>
  <si>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</si>
  <si>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</si>
  <si>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</si>
  <si>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</si>
  <si>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</si>
  <si>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</si>
  <si>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</si>
  <si>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</si>
  <si>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</si>
  <si>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</si>
  <si>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</si>
  <si>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</si>
  <si>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</si>
  <si>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</si>
  <si>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</si>
  <si>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</si>
  <si>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</si>
  <si>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</si>
  <si>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</si>
  <si>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</si>
  <si>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</si>
  <si>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</si>
  <si>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</si>
  <si>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</si>
  <si>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</si>
  <si>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</si>
  <si>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</si>
  <si>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</si>
  <si>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</si>
  <si>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</si>
  <si>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</si>
  <si>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</si>
  <si>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</si>
  <si>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</si>
  <si>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</si>
  <si>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</si>
  <si>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</si>
  <si>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</si>
  <si>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</si>
  <si>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</si>
  <si>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</si>
  <si>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</si>
  <si>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</si>
  <si>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</si>
  <si>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</si>
  <si>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</si>
  <si>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</si>
  <si>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</si>
  <si>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</si>
  <si>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</si>
  <si>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</si>
  <si>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</si>
  <si>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</si>
  <si>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</si>
  <si>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</si>
  <si>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</si>
  <si>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</si>
  <si>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</si>
  <si>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</si>
  <si>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</si>
  <si>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</si>
  <si>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</si>
  <si>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</si>
  <si>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</si>
  <si>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</si>
  <si>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</si>
  <si>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</si>
  <si>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</si>
  <si>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</si>
  <si>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</si>
  <si>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</si>
  <si>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</si>
  <si>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</si>
  <si>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</si>
  <si>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</si>
  <si>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</si>
  <si>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</si>
  <si>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</si>
  <si>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</si>
  <si>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</si>
  <si>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</si>
  <si>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</si>
  <si>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</si>
  <si>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</si>
  <si>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</si>
  <si>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</si>
  <si>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</si>
  <si>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</si>
  <si>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</si>
  <si>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</si>
  <si>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</si>
  <si>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</si>
  <si>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</si>
  <si>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</si>
  <si>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</si>
  <si>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</si>
  <si>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</si>
  <si>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</si>
  <si>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</si>
  <si>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</si>
  <si>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</si>
  <si>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</si>
  <si>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</si>
  <si>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</si>
  <si>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</si>
  <si>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</si>
  <si>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</si>
  <si>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</si>
  <si>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</si>
  <si>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</si>
  <si>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</si>
  <si>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</si>
  <si>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</si>
  <si>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</si>
  <si>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</si>
  <si>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</si>
  <si>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</si>
  <si>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</si>
  <si>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</si>
  <si>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</si>
  <si>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</si>
  <si>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</si>
  <si>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</si>
  <si>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</si>
  <si>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</si>
  <si>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</si>
  <si>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</si>
  <si>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</si>
  <si>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</si>
  <si>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</si>
  <si>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</si>
  <si>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</si>
  <si>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</si>
  <si>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</si>
  <si>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</si>
  <si>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</si>
  <si>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</si>
  <si>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</si>
  <si>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</si>
  <si>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</si>
  <si>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</si>
  <si>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</si>
  <si>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</si>
  <si>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</si>
  <si>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</si>
  <si>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</si>
  <si>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</si>
  <si>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</si>
  <si>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</si>
  <si>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</si>
  <si>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</si>
  <si>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</si>
  <si>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</si>
  <si>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</si>
  <si>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</si>
  <si>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</si>
  <si>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</si>
  <si>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</si>
  <si>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</si>
  <si>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</si>
  <si>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</si>
  <si>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</si>
  <si>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</si>
  <si>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</si>
  <si>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</si>
  <si>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</si>
  <si>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</si>
  <si>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</si>
  <si>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</si>
  <si>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</si>
  <si>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</si>
  <si>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</si>
  <si>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</si>
  <si>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</si>
  <si>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</si>
  <si>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</si>
  <si>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</si>
  <si>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</si>
  <si>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</si>
  <si>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</si>
  <si>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</si>
  <si>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</si>
  <si>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</si>
  <si>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</si>
  <si>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</si>
  <si>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</si>
  <si>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</si>
  <si>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</si>
  <si>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</si>
  <si>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</si>
  <si>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</si>
  <si>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</si>
  <si>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</si>
  <si>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</si>
  <si>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</si>
  <si>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</si>
  <si>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</si>
  <si>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</si>
  <si>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</si>
  <si>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</si>
  <si>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</si>
  <si>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</si>
  <si>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</si>
  <si>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</si>
  <si>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</si>
  <si>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</si>
  <si>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</si>
  <si>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</si>
  <si>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</si>
  <si>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</si>
  <si>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</si>
  <si>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</si>
  <si>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</si>
  <si>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</si>
  <si>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</si>
  <si>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</si>
  <si>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</si>
  <si>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</si>
  <si>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</si>
  <si>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</si>
  <si>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</si>
  <si>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</si>
  <si>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</si>
  <si>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</si>
  <si>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</si>
  <si>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</si>
  <si>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</si>
  <si>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</si>
  <si>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</si>
  <si>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</si>
  <si>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</si>
  <si>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</si>
  <si>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</si>
  <si>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</si>
  <si>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</si>
  <si>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</si>
  <si>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</si>
  <si>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</si>
  <si>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</si>
  <si>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</si>
  <si>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</si>
  <si>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</si>
  <si>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</si>
  <si>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</si>
  <si>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</si>
  <si>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</si>
  <si>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</si>
  <si>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</si>
  <si>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</si>
  <si>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</si>
  <si>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</si>
  <si>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</si>
  <si>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</si>
  <si>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</si>
  <si>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</si>
  <si>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</si>
  <si>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</si>
  <si>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</si>
  <si>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</si>
  <si>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</si>
  <si>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</si>
  <si>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</si>
  <si>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</si>
  <si>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</si>
  <si>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</si>
  <si>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</si>
  <si>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</si>
  <si>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</si>
  <si>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</si>
  <si>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</si>
  <si>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</si>
  <si>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</si>
  <si>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</si>
  <si>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</si>
  <si>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</si>
  <si>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</si>
  <si>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</si>
  <si>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</si>
  <si>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</si>
  <si>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</si>
  <si>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</si>
  <si>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</si>
  <si>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</si>
  <si>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</si>
  <si>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</si>
  <si>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</si>
  <si>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</si>
  <si>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</si>
  <si>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</si>
  <si>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</si>
  <si>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</si>
  <si>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</si>
  <si>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</si>
  <si>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</si>
  <si>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</si>
  <si>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</si>
  <si>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</si>
  <si>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</si>
  <si>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</si>
  <si>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</si>
  <si>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</si>
  <si>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</si>
  <si>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</si>
  <si>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</si>
  <si>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</si>
  <si>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</si>
  <si>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</si>
  <si>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</si>
  <si>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</si>
  <si>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</si>
  <si>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</si>
  <si>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</si>
  <si>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</si>
  <si>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</si>
  <si>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</si>
  <si>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</si>
  <si>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</si>
  <si>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</si>
  <si>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</si>
  <si>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</si>
  <si>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</si>
  <si>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</si>
  <si>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</si>
  <si>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</si>
  <si>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</si>
  <si>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</si>
  <si>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</si>
  <si>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</si>
  <si>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</si>
  <si>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</si>
  <si>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</si>
  <si>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</si>
  <si>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</si>
  <si>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</si>
  <si>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</si>
  <si>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</si>
  <si>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</si>
  <si>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</si>
  <si>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</si>
  <si>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</si>
  <si>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</si>
  <si>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</si>
  <si>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</si>
  <si>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</si>
  <si>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</si>
  <si>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</si>
  <si>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</si>
  <si>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</si>
  <si>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</si>
  <si>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</si>
  <si>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</si>
  <si>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</si>
  <si>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</si>
  <si>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</si>
  <si>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</si>
  <si>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</si>
  <si>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</si>
  <si>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</si>
  <si>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</si>
  <si>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</si>
  <si>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</si>
  <si>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</si>
  <si>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</si>
  <si>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</si>
  <si>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</si>
  <si>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</si>
  <si>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</si>
  <si>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</si>
  <si>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</si>
  <si>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</si>
  <si>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</si>
  <si>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</si>
  <si>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</si>
  <si>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</si>
  <si>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</si>
  <si>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</si>
  <si>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</si>
  <si>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</si>
  <si>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</si>
  <si>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</si>
  <si>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</si>
  <si>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</si>
  <si>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</si>
  <si>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</si>
  <si>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</si>
  <si>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</si>
  <si>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</si>
  <si>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</si>
  <si>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</si>
  <si>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</si>
  <si>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</si>
  <si>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</si>
  <si>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</si>
  <si>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</si>
  <si>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</si>
  <si>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</si>
  <si>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</si>
  <si>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</si>
  <si>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</si>
  <si>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</si>
  <si>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</si>
  <si>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</si>
  <si>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</si>
  <si>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</si>
  <si>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</si>
  <si>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</si>
  <si>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</si>
  <si>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</si>
  <si>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</si>
  <si>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</si>
  <si>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</si>
  <si>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</si>
  <si>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</si>
  <si>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</si>
  <si>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</si>
  <si>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</si>
  <si>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</si>
  <si>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</si>
  <si>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</si>
  <si>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</si>
  <si>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</si>
  <si>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</si>
  <si>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</si>
  <si>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</si>
  <si>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</si>
  <si>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</si>
  <si>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</si>
  <si>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</si>
  <si>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</si>
  <si>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</si>
  <si>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</si>
  <si>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</si>
  <si>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</si>
  <si>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</si>
  <si>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</si>
  <si>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</si>
  <si>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</si>
  <si>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</si>
  <si>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</si>
  <si>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</si>
  <si>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</si>
  <si>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</si>
  <si>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</si>
  <si>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</si>
  <si>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</si>
  <si>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</si>
  <si>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</si>
  <si>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</si>
  <si>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</si>
  <si>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</si>
  <si>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</si>
  <si>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</si>
  <si>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</si>
  <si>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</si>
  <si>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</si>
  <si>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</si>
  <si>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</si>
  <si>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</si>
  <si>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</si>
  <si>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</si>
  <si>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</si>
  <si>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</si>
  <si>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</si>
  <si>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</si>
  <si>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</si>
  <si>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</si>
  <si>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</si>
  <si>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</si>
  <si>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</si>
  <si>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</si>
  <si>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</si>
  <si>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</si>
  <si>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</si>
  <si>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</si>
  <si>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</si>
  <si>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</si>
  <si>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</si>
  <si>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</si>
  <si>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</si>
  <si>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</si>
  <si>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</si>
  <si>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</si>
  <si>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</si>
  <si>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</si>
  <si>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</si>
  <si>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</si>
  <si>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</si>
  <si>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</si>
  <si>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</si>
  <si>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</si>
  <si>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</si>
  <si>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</si>
  <si>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</si>
  <si>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</si>
  <si>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</si>
  <si>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</si>
  <si>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</si>
  <si>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</si>
  <si>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</si>
  <si>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</si>
  <si>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</si>
  <si>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</si>
  <si>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</si>
  <si>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</si>
  <si>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</si>
  <si>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</si>
  <si>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</si>
  <si>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</si>
  <si>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</si>
  <si>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</si>
  <si>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</si>
  <si>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</si>
  <si>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</si>
  <si>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</si>
  <si>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</si>
  <si>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</si>
  <si>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</si>
  <si>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</si>
  <si>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</si>
  <si>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</si>
  <si>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</si>
  <si>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</si>
  <si>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</si>
  <si>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</si>
  <si>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</si>
  <si>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</si>
  <si>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</si>
  <si>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</si>
  <si>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</si>
  <si>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</si>
  <si>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</si>
  <si>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</si>
  <si>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</si>
  <si>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</si>
  <si>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</si>
  <si>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</si>
  <si>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</si>
  <si>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</si>
  <si>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</si>
  <si>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</si>
  <si>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</si>
  <si>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</si>
  <si>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</si>
  <si>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</si>
  <si>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</si>
  <si>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</si>
  <si>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</si>
  <si>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</si>
  <si>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</si>
  <si>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</si>
  <si>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</si>
  <si>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</si>
  <si>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</si>
  <si>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</si>
  <si>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</si>
  <si>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</si>
  <si>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</si>
  <si>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</si>
  <si>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</si>
  <si>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</si>
  <si>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</si>
  <si>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</si>
  <si>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</si>
  <si>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</si>
  <si>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</si>
  <si>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</si>
  <si>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</si>
  <si>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</si>
  <si>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</si>
  <si>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</si>
  <si>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</si>
  <si>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</si>
  <si>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</si>
  <si>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</si>
  <si>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</si>
  <si>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</si>
  <si>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</si>
  <si>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</si>
  <si>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</si>
  <si>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</si>
  <si>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</si>
  <si>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</si>
  <si>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</si>
  <si>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</si>
  <si>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</si>
  <si>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</si>
  <si>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</si>
  <si>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</si>
  <si>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</si>
  <si>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</si>
  <si>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</si>
  <si>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</si>
  <si>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</si>
  <si>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</si>
  <si>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</si>
  <si>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</si>
  <si>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</si>
  <si>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</si>
  <si>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</si>
  <si>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</si>
  <si>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</si>
  <si>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</si>
  <si>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</si>
  <si>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</si>
  <si>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</si>
  <si>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</si>
  <si>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</si>
  <si>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</si>
  <si>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</si>
  <si>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</si>
  <si>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</si>
  <si>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</si>
  <si>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</si>
  <si>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</si>
  <si>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</si>
  <si>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</si>
  <si>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</si>
  <si>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</si>
  <si>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</si>
  <si>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</si>
  <si>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</si>
  <si>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</si>
  <si>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</si>
  <si>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</si>
  <si>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</si>
  <si>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</si>
  <si>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</si>
  <si>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</si>
  <si>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</si>
  <si>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</si>
  <si>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</si>
  <si>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</si>
  <si>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</si>
  <si>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</si>
  <si>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</si>
  <si>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</si>
  <si>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</si>
  <si>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</si>
  <si>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</si>
  <si>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</si>
  <si>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</si>
  <si>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</si>
  <si>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</si>
  <si>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</si>
  <si>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</si>
  <si>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</si>
  <si>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</si>
  <si>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</si>
  <si>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</si>
  <si>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</si>
  <si>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</si>
  <si>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</si>
  <si>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</si>
  <si>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</si>
  <si>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</si>
  <si>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</si>
  <si>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</si>
  <si>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</si>
  <si>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</si>
  <si>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</si>
  <si>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</si>
  <si>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</si>
  <si>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</si>
  <si>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</si>
  <si>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</si>
  <si>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</si>
  <si>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</si>
  <si>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</si>
  <si>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</si>
  <si>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</si>
  <si>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</si>
  <si>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</si>
  <si>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</si>
  <si>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</si>
  <si>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</si>
  <si>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</si>
  <si>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</si>
  <si>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</si>
  <si>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</si>
  <si>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</si>
  <si>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</si>
  <si>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</si>
  <si>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</si>
  <si>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</si>
  <si>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</si>
  <si>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</si>
  <si>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</si>
  <si>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</si>
  <si>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</si>
  <si>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</si>
  <si>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</si>
  <si>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</si>
  <si>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</si>
  <si>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</si>
  <si>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</si>
  <si>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</si>
  <si>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</si>
  <si>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</si>
  <si>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</si>
  <si>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</si>
  <si>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</si>
  <si>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</si>
  <si>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</si>
  <si>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</si>
  <si>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</si>
  <si>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</si>
  <si>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</si>
  <si>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</si>
  <si>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</si>
  <si>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</si>
  <si>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</si>
  <si>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</si>
  <si>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</si>
  <si>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</si>
  <si>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</si>
  <si>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</si>
  <si>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</si>
  <si>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</si>
  <si>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</si>
  <si>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</si>
  <si>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</si>
  <si>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</si>
  <si>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</si>
  <si>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</si>
  <si>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</si>
  <si>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</si>
  <si>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</si>
  <si>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</si>
  <si>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</si>
  <si>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</si>
  <si>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</si>
  <si>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</si>
  <si>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</si>
  <si>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</si>
  <si>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</si>
  <si>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</si>
  <si>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</si>
  <si>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</si>
  <si>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</si>
  <si>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</si>
  <si>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</si>
  <si>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</si>
  <si>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</si>
  <si>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</si>
  <si>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</si>
  <si>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</si>
  <si>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</si>
  <si>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</si>
  <si>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</si>
  <si>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</si>
  <si>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</si>
  <si>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</si>
  <si>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</si>
  <si>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</si>
  <si>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</si>
  <si>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</si>
  <si>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</si>
  <si>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</si>
  <si>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</si>
  <si>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</si>
  <si>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</si>
  <si>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</si>
  <si>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</si>
  <si>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</si>
  <si>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</si>
  <si>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</si>
  <si>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</si>
  <si>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</si>
  <si>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</si>
  <si>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</si>
  <si>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</si>
  <si>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</si>
  <si>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</si>
  <si>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</si>
  <si>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</si>
  <si>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</si>
  <si>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</si>
  <si>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</si>
  <si>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</si>
  <si>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</si>
  <si>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</si>
  <si>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</si>
  <si>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</si>
  <si>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</si>
  <si>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</si>
  <si>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</si>
  <si>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</si>
  <si>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</si>
  <si>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</si>
  <si>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</si>
  <si>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</si>
  <si>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</si>
  <si>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</si>
  <si>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</si>
  <si>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</si>
  <si>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</si>
  <si>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</si>
  <si>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</si>
  <si>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</si>
  <si>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</si>
  <si>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</si>
  <si>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</si>
  <si>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</si>
  <si>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</si>
  <si>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</si>
  <si>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</si>
  <si>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</si>
  <si>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</si>
  <si>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</si>
  <si>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</si>
  <si>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</si>
  <si>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</si>
  <si>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</si>
  <si>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</si>
  <si>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</si>
  <si>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</si>
  <si>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</si>
  <si>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</si>
  <si>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</si>
  <si>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</si>
  <si>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</si>
  <si>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</si>
  <si>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</si>
  <si>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</si>
  <si>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</si>
  <si>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</si>
  <si>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</si>
  <si>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</si>
  <si>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</si>
  <si>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</si>
  <si>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</si>
  <si>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</si>
  <si>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</si>
  <si>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</si>
  <si>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</si>
  <si>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</si>
  <si>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</si>
  <si>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</si>
  <si>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</si>
  <si>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</si>
  <si>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</si>
  <si>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</si>
  <si>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</si>
  <si>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</si>
  <si>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</si>
  <si>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</si>
  <si>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</si>
  <si>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</si>
  <si>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</si>
  <si>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</si>
  <si>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</si>
  <si>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</si>
  <si>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</si>
  <si>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</si>
  <si>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</si>
  <si>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</si>
  <si>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</si>
  <si>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</si>
  <si>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</si>
  <si>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</si>
  <si>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</si>
  <si>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</si>
  <si>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</si>
  <si>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</si>
  <si>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</si>
  <si>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</si>
  <si>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</si>
  <si>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</si>
  <si>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</si>
  <si>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</si>
  <si>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</si>
  <si>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</si>
  <si>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</si>
  <si>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</si>
  <si>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</si>
  <si>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</si>
  <si>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</si>
  <si>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</si>
  <si>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</si>
  <si>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</si>
  <si>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</si>
  <si>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</si>
  <si>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</si>
  <si>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</si>
  <si>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</si>
  <si>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</si>
  <si>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</si>
  <si>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</si>
  <si>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</si>
  <si>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</si>
  <si>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</si>
  <si>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</si>
  <si>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</si>
  <si>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</si>
  <si>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</si>
  <si>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</si>
  <si>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</si>
  <si>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</si>
  <si>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</si>
  <si>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</si>
  <si>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</si>
  <si>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</si>
  <si>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</si>
  <si>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</si>
  <si>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</si>
  <si>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</si>
  <si>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</si>
  <si>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</si>
  <si>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</si>
  <si>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</si>
  <si>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</si>
  <si>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</si>
  <si>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</si>
  <si>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</si>
  <si>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</si>
  <si>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</si>
  <si>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</si>
  <si>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</si>
  <si>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</si>
  <si>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</si>
  <si>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</si>
  <si>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</si>
  <si>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</si>
  <si>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</si>
  <si>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</si>
  <si>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</si>
  <si>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</si>
  <si>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</si>
  <si>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</si>
  <si>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</si>
  <si>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</si>
  <si>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</si>
  <si>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</si>
  <si>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</si>
  <si>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</si>
  <si>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</si>
  <si>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</si>
  <si>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</si>
  <si>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</si>
  <si>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</si>
  <si>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</si>
  <si>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</si>
  <si>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</si>
  <si>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</si>
  <si>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</si>
  <si>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</si>
  <si>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</si>
  <si>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</si>
  <si>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</si>
  <si>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</si>
  <si>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</si>
  <si>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</si>
  <si>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</si>
  <si>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</si>
  <si>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</si>
  <si>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</si>
  <si>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</si>
  <si>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</si>
  <si>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</si>
  <si>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</si>
  <si>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</si>
  <si>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</si>
  <si>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</si>
  <si>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</si>
  <si>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</si>
  <si>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</si>
  <si>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</si>
  <si>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</si>
  <si>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</si>
  <si>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</si>
  <si>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</si>
  <si>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</si>
  <si>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</si>
  <si>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</si>
  <si>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</si>
  <si>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</si>
  <si>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</si>
  <si>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</si>
  <si>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</si>
  <si>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</si>
  <si>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</si>
  <si>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</si>
  <si>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</si>
  <si>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</si>
  <si>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</si>
  <si>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</si>
  <si>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</si>
  <si>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</si>
  <si>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</si>
  <si>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</si>
  <si>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</si>
  <si>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</si>
  <si>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</si>
  <si>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</si>
  <si>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</si>
  <si>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</si>
  <si>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</si>
  <si>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</si>
  <si>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</si>
  <si>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</si>
  <si>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</si>
  <si>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</si>
  <si>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</si>
  <si>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</si>
  <si>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</si>
  <si>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</si>
  <si>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</si>
  <si>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</si>
  <si>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</si>
  <si>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</si>
  <si>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</si>
  <si>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</si>
  <si>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</si>
  <si>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</si>
  <si>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</si>
  <si>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</si>
  <si>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</si>
  <si>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</si>
  <si>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</si>
  <si>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</si>
  <si>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</si>
  <si>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</si>
  <si>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</si>
  <si>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</si>
  <si>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</si>
  <si>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</si>
  <si>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</si>
  <si>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</si>
  <si>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</si>
  <si>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</si>
  <si>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</si>
  <si>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</si>
  <si>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</si>
  <si>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</si>
  <si>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</si>
  <si>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</si>
  <si>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</si>
  <si>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</si>
  <si>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</si>
  <si>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</si>
  <si>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</si>
  <si>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</si>
  <si>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</si>
  <si>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</si>
  <si>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</si>
  <si>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</si>
  <si>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</si>
  <si>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</si>
  <si>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</si>
  <si>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</si>
  <si>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</si>
  <si>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</si>
  <si>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</si>
  <si>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</si>
  <si>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</si>
  <si>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</si>
  <si>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</si>
  <si>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</si>
  <si>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</si>
  <si>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</si>
  <si>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</si>
  <si>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</si>
  <si>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</si>
  <si>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</si>
  <si>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</si>
  <si>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</si>
  <si>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</si>
  <si>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</si>
  <si>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</si>
  <si>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</si>
  <si>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</si>
  <si>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</si>
  <si>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</si>
  <si>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</si>
  <si>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</si>
  <si>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</si>
  <si>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</si>
  <si>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</si>
  <si>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</si>
  <si>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</si>
  <si>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</si>
  <si>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</si>
  <si>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</si>
  <si>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</si>
  <si>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</si>
  <si>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</si>
  <si>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</si>
  <si>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</si>
  <si>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</si>
  <si>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</si>
  <si>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</si>
  <si>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</si>
  <si>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</si>
  <si>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</si>
  <si>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</si>
  <si>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</si>
  <si>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</si>
  <si>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</si>
  <si>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</si>
  <si>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</si>
  <si>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</si>
  <si>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</si>
  <si>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</si>
  <si>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</si>
  <si>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</si>
  <si>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</si>
  <si>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</si>
  <si>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</si>
  <si>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</si>
  <si>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</si>
  <si>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</si>
  <si>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</si>
  <si>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</si>
  <si>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</si>
  <si>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</si>
  <si>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</si>
  <si>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</si>
  <si>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</si>
  <si>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</si>
  <si>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</si>
  <si>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</si>
  <si>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</si>
  <si>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</si>
  <si>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</si>
  <si>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</si>
  <si>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</si>
  <si>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</si>
  <si>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</si>
  <si>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</si>
  <si>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</si>
  <si>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</si>
  <si>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</si>
  <si>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</si>
  <si>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</si>
  <si>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</si>
  <si>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</si>
  <si>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</si>
  <si>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</si>
  <si>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</si>
  <si>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</si>
  <si>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</si>
  <si>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</si>
  <si>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</si>
  <si>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</si>
  <si>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</si>
  <si>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</si>
  <si>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</si>
  <si>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</si>
  <si>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</si>
  <si>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</si>
  <si>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</si>
  <si>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</si>
  <si>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</si>
  <si>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</si>
  <si>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</si>
  <si>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</si>
  <si>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</si>
  <si>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</si>
  <si>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</si>
  <si>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</si>
  <si>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</si>
  <si>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</si>
  <si>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</si>
  <si>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</si>
  <si>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</si>
  <si>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</si>
  <si>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</si>
  <si>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</si>
  <si>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</si>
  <si>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</si>
  <si>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</si>
  <si>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</si>
  <si>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</si>
  <si>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</si>
  <si>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</si>
  <si>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</si>
  <si>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</si>
  <si>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</si>
  <si>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</si>
  <si>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</si>
  <si>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</si>
  <si>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</si>
  <si>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</si>
  <si>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</si>
  <si>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</si>
  <si>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</si>
  <si>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</si>
  <si>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</si>
  <si>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</si>
  <si>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</si>
  <si>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</si>
  <si>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</si>
  <si>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</si>
  <si>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</si>
  <si>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</si>
  <si>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</si>
  <si>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</si>
  <si>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</si>
  <si>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</si>
  <si>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</si>
  <si>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</si>
  <si>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</si>
  <si>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</si>
  <si>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</si>
  <si>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</si>
  <si>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</si>
  <si>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</si>
  <si>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</si>
  <si>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</si>
  <si>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</si>
  <si>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</si>
  <si>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</si>
  <si>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</si>
  <si>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</si>
  <si>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</si>
  <si>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</si>
  <si>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</si>
  <si>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</si>
  <si>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</si>
  <si>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</si>
  <si>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</si>
  <si>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</si>
  <si>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</si>
  <si>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</si>
  <si>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</si>
  <si>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</si>
  <si>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</si>
  <si>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</si>
  <si>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</si>
  <si>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</si>
  <si>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</si>
  <si>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</si>
  <si>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</si>
  <si>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</si>
  <si>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</si>
  <si>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</si>
  <si>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</si>
  <si>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</si>
  <si>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</si>
  <si>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</si>
  <si>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</si>
  <si>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</si>
  <si>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</si>
  <si>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</si>
  <si>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</si>
  <si>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</si>
  <si>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</si>
  <si>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</si>
  <si>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</si>
  <si>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</si>
  <si>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</si>
  <si>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</si>
  <si>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</si>
  <si>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</si>
  <si>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</si>
  <si>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</si>
  <si>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</si>
  <si>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</si>
  <si>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</si>
  <si>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</si>
  <si>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</si>
  <si>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</si>
  <si>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</si>
  <si>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</si>
  <si>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</si>
  <si>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</si>
  <si>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</si>
  <si>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</si>
  <si>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</si>
  <si>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</si>
  <si>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</si>
  <si>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</si>
  <si>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</si>
  <si>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</si>
  <si>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</si>
  <si>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</si>
  <si>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</si>
  <si>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</si>
  <si>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</si>
  <si>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</si>
  <si>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</si>
  <si>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</si>
  <si>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</si>
  <si>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</si>
  <si>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</si>
  <si>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</si>
  <si>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</si>
  <si>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</si>
  <si>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</si>
  <si>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</si>
  <si>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</si>
  <si>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</si>
  <si>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</si>
  <si>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</si>
  <si>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</si>
  <si>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</si>
  <si>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</si>
  <si>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</si>
  <si>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</si>
  <si>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</si>
  <si>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</si>
  <si>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</si>
  <si>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</si>
  <si>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</si>
  <si>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</si>
  <si>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</si>
  <si>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</si>
  <si>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</si>
  <si>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</si>
  <si>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</si>
  <si>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</si>
  <si>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</si>
  <si>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</si>
  <si>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</si>
  <si>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</si>
  <si>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</si>
  <si>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</si>
  <si>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</si>
  <si>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</si>
  <si>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</si>
  <si>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</si>
  <si>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</si>
  <si>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</si>
  <si>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</si>
  <si>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</si>
  <si>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</si>
  <si>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</si>
  <si>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</si>
  <si>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</si>
  <si>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</si>
  <si>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</si>
  <si>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</si>
  <si>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</si>
  <si>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</si>
  <si>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</si>
  <si>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</si>
  <si>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</si>
  <si>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</si>
  <si>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</si>
  <si>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</si>
  <si>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</si>
  <si>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</si>
  <si>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</si>
  <si>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</si>
  <si>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</si>
  <si>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</si>
  <si>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</si>
  <si>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</si>
  <si>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</si>
  <si>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</si>
  <si>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</si>
  <si>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</si>
  <si>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</si>
  <si>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</si>
  <si>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</si>
  <si>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</si>
  <si>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</si>
  <si>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</si>
  <si>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</si>
  <si>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</si>
  <si>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</si>
  <si>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</si>
  <si>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</si>
  <si>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</si>
  <si>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</si>
  <si>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</si>
  <si>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</si>
  <si>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</si>
  <si>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</si>
  <si>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</si>
  <si>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</si>
  <si>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</si>
  <si>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</si>
  <si>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</si>
  <si>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</si>
  <si>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</si>
  <si>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</si>
  <si>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</si>
  <si>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</si>
  <si>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</si>
  <si>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</si>
  <si>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</si>
  <si>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</si>
  <si>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</si>
  <si>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</si>
  <si>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</si>
  <si>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</si>
  <si>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</si>
  <si>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</si>
  <si>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</si>
  <si>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</si>
  <si>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</si>
  <si>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</si>
  <si>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</si>
  <si>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</si>
  <si>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</si>
  <si>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</si>
  <si>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</si>
  <si>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</si>
  <si>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</si>
  <si>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</si>
  <si>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</si>
  <si>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</si>
  <si>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</si>
  <si>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</si>
  <si>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</si>
  <si>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</si>
  <si>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</si>
  <si>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</si>
  <si>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</si>
  <si>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</si>
  <si>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</si>
  <si>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</si>
  <si>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</si>
  <si>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</si>
  <si>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</si>
  <si>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</si>
  <si>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</si>
  <si>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</si>
  <si>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</si>
  <si>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</si>
  <si>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</si>
  <si>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</si>
  <si>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</si>
  <si>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</si>
  <si>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</si>
  <si>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</si>
  <si>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</si>
  <si>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</si>
  <si>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</si>
  <si>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</si>
  <si>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</si>
  <si>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</si>
  <si>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</si>
  <si>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</si>
  <si>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</si>
  <si>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</si>
  <si>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</si>
  <si>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</si>
  <si>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</si>
  <si>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</si>
  <si>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</si>
  <si>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</si>
  <si>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</si>
  <si>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</si>
  <si>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</si>
  <si>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</si>
  <si>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</si>
  <si>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</si>
  <si>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</si>
  <si>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</si>
  <si>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</si>
  <si>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</si>
  <si>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</si>
  <si>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</si>
  <si>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</si>
  <si>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</si>
  <si>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</si>
  <si>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</si>
  <si>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</si>
  <si>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</si>
  <si>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</si>
  <si>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</si>
  <si>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</si>
  <si>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</si>
  <si>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</si>
  <si>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</si>
  <si>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</si>
  <si>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</si>
  <si>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</si>
  <si>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</si>
  <si>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</si>
  <si>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</si>
  <si>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</si>
  <si>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</si>
  <si>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</si>
  <si>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</si>
  <si>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</si>
  <si>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</si>
  <si>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</si>
  <si>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</si>
  <si>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</si>
  <si>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</si>
  <si>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</si>
  <si>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</si>
  <si>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</si>
  <si>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</si>
  <si>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</si>
  <si>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</si>
  <si>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</si>
  <si>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</si>
  <si>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</si>
  <si>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</si>
  <si>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</si>
  <si>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</si>
  <si>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</si>
  <si>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</si>
  <si>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</si>
  <si>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</si>
  <si>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</si>
  <si>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</si>
  <si>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</si>
  <si>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</si>
  <si>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</si>
  <si>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</si>
  <si>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</si>
  <si>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</si>
  <si>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</si>
  <si>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</si>
  <si>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</si>
  <si>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</si>
  <si>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</si>
  <si>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</si>
  <si>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</si>
  <si>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</si>
  <si>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</si>
  <si>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</si>
  <si>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</si>
  <si>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</si>
  <si>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</si>
  <si>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</si>
  <si>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</si>
  <si>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</si>
  <si>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</si>
  <si>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</si>
  <si>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</si>
  <si>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</si>
  <si>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</si>
  <si>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</si>
  <si>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</si>
  <si>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</si>
  <si>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</si>
  <si>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</si>
  <si>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</si>
  <si>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</si>
  <si>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</si>
  <si>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</si>
  <si>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</si>
  <si>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</si>
  <si>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</si>
  <si>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</si>
  <si>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</si>
  <si>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</si>
  <si>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</si>
  <si>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</si>
  <si>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</si>
  <si>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</si>
  <si>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</si>
  <si>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</si>
  <si>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</si>
  <si>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</si>
  <si>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</si>
  <si>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</si>
  <si>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</si>
  <si>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</si>
  <si>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</si>
  <si>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</si>
  <si>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</si>
  <si>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</si>
  <si>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</si>
  <si>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</si>
  <si>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</si>
  <si>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</si>
  <si>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</si>
  <si>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</si>
  <si>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</si>
  <si>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</si>
  <si>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</si>
  <si>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</si>
  <si>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</si>
  <si>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</si>
  <si>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</si>
  <si>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</si>
  <si>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</si>
  <si>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</si>
  <si>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</si>
  <si>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</si>
  <si>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</si>
  <si>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</si>
  <si>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</si>
  <si>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</si>
  <si>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</si>
  <si>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</si>
  <si>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</si>
  <si>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</si>
  <si>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</si>
  <si>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</si>
  <si>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</si>
  <si>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</si>
  <si>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</si>
  <si>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</si>
  <si>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</si>
  <si>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</si>
  <si>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</si>
  <si>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</si>
  <si>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</si>
  <si>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</si>
  <si>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</si>
  <si>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</si>
  <si>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</si>
  <si>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</si>
  <si>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</si>
  <si>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</si>
  <si>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</si>
  <si>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</si>
  <si>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</si>
  <si>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</si>
  <si>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</si>
  <si>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</si>
  <si>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</si>
  <si>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</si>
  <si>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</si>
  <si>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</si>
  <si>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</si>
  <si>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</si>
  <si>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</si>
  <si>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</si>
  <si>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</si>
  <si>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</si>
  <si>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</si>
  <si>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</si>
  <si>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</si>
  <si>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</si>
  <si>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</si>
  <si>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</si>
  <si>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</si>
  <si>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</si>
  <si>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</si>
  <si>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</si>
  <si>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</si>
  <si>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</si>
  <si>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</si>
  <si>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</si>
  <si>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</si>
  <si>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</si>
  <si>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</si>
  <si>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</si>
  <si>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</si>
  <si>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</si>
  <si>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</si>
  <si>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</si>
  <si>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</si>
  <si>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</si>
  <si>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</si>
  <si>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</si>
  <si>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</si>
  <si>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</si>
  <si>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</si>
  <si>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</si>
  <si>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</si>
  <si>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</si>
  <si>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</si>
  <si>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</si>
  <si>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</si>
  <si>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</si>
  <si>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</si>
  <si>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</si>
  <si>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</si>
  <si>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</si>
  <si>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</si>
  <si>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</si>
  <si>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</si>
  <si>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</si>
  <si>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</si>
  <si>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</si>
  <si>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</si>
  <si>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</si>
  <si>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</si>
  <si>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</si>
  <si>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</si>
  <si>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</si>
  <si>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</si>
  <si>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</si>
  <si>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</si>
  <si>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</si>
  <si>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</si>
  <si>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</si>
  <si>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</si>
  <si>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</si>
  <si>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</si>
  <si>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</si>
  <si>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</si>
  <si>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</si>
  <si>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</si>
  <si>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</si>
  <si>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</si>
  <si>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</si>
  <si>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</si>
  <si>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</si>
  <si>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</si>
  <si>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</si>
  <si>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</si>
  <si>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</si>
  <si>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</si>
  <si>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</si>
  <si>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</si>
  <si>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</si>
  <si>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</si>
  <si>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</si>
  <si>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</si>
  <si>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</si>
  <si>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</si>
  <si>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</si>
  <si>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</si>
  <si>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</si>
  <si>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</si>
  <si>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</si>
  <si>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</si>
  <si>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</si>
  <si>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</si>
  <si>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</si>
  <si>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</si>
  <si>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</si>
  <si>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</si>
  <si>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</si>
  <si>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</si>
  <si>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</si>
  <si>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</si>
  <si>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</si>
  <si>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</si>
  <si>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</si>
  <si>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</si>
  <si>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</si>
  <si>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</si>
  <si>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</si>
  <si>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</si>
  <si>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</si>
  <si>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</si>
  <si>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</si>
  <si>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</si>
  <si>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</si>
  <si>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</si>
  <si>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</si>
  <si>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</si>
  <si>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</si>
  <si>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</si>
  <si>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</si>
  <si>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</si>
  <si>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</si>
  <si>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</si>
  <si>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</si>
  <si>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</si>
  <si>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</si>
  <si>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</si>
  <si>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</si>
  <si>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</si>
  <si>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</si>
  <si>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</si>
  <si>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</si>
  <si>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</si>
  <si>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</si>
  <si>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</si>
  <si>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</si>
  <si>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</si>
  <si>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</si>
  <si>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</si>
  <si>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</si>
  <si>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</si>
  <si>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</si>
  <si>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</si>
  <si>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</si>
  <si>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</si>
  <si>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</si>
  <si>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</si>
  <si>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</si>
  <si>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</si>
  <si>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</si>
  <si>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</si>
  <si>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</si>
  <si>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</si>
  <si>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</si>
  <si>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</si>
  <si>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</si>
  <si>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</si>
  <si>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</si>
  <si>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</si>
  <si>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</si>
  <si>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</si>
  <si>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</si>
  <si>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</si>
  <si>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</si>
  <si>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</si>
  <si>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</si>
  <si>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</si>
  <si>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</si>
  <si>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</si>
  <si>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</si>
  <si>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</si>
  <si>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</si>
  <si>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</si>
  <si>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</si>
  <si>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</si>
  <si>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</si>
  <si>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</si>
  <si>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</si>
  <si>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</si>
  <si>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</si>
  <si>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</si>
  <si>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</si>
  <si>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</si>
  <si>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</si>
  <si>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</si>
  <si>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</si>
  <si>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</si>
  <si>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</si>
  <si>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</si>
  <si>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</si>
  <si>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</si>
  <si>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</si>
  <si>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</si>
  <si>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</si>
  <si>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</si>
  <si>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</si>
  <si>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</si>
  <si>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</si>
  <si>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</si>
  <si>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</si>
  <si>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</si>
  <si>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</si>
  <si>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</si>
  <si>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</si>
  <si>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</si>
  <si>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</si>
  <si>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</si>
  <si>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</si>
  <si>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</si>
  <si>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</si>
  <si>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</si>
  <si>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</si>
  <si>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</si>
  <si>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</si>
  <si>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</si>
  <si>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</si>
  <si>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</si>
  <si>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</si>
  <si>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</si>
  <si>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</si>
  <si>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</si>
  <si>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</si>
  <si>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</si>
  <si>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</si>
  <si>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</si>
  <si>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</si>
  <si>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</si>
  <si>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</si>
  <si>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</si>
  <si>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</si>
  <si>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</si>
  <si>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</si>
  <si>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</si>
  <si>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</si>
  <si>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</si>
  <si>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</si>
  <si>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</si>
  <si>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</si>
  <si>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</si>
  <si>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</si>
  <si>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</si>
  <si>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</si>
  <si>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</si>
  <si>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</si>
  <si>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</si>
  <si>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</si>
  <si>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</si>
  <si>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</si>
  <si>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</si>
  <si>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</si>
  <si>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</si>
  <si>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</si>
  <si>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</si>
  <si>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</si>
  <si>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</si>
  <si>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</si>
  <si>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</si>
  <si>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</si>
  <si>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</si>
  <si>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</si>
  <si>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</si>
  <si>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</si>
  <si>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</si>
  <si>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</si>
  <si>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</si>
  <si>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</si>
  <si>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</si>
  <si>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</si>
  <si>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</si>
  <si>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</si>
  <si>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</si>
  <si>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</si>
  <si>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</si>
  <si>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</si>
  <si>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</si>
  <si>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</si>
  <si>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</si>
  <si>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</si>
  <si>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</si>
  <si>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</si>
  <si>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</si>
  <si>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</si>
  <si>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</si>
  <si>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</si>
  <si>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</si>
  <si>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</si>
  <si>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</si>
  <si>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</si>
  <si>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</si>
  <si>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</si>
  <si>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</si>
  <si>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</si>
  <si>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</si>
  <si>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</si>
  <si>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</si>
  <si>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</si>
  <si>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</si>
  <si>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</si>
  <si>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</si>
  <si>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</si>
  <si>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</si>
  <si>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</si>
  <si>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</si>
  <si>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</si>
  <si>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</si>
  <si>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</si>
  <si>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</si>
  <si>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</si>
  <si>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</si>
  <si>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</si>
  <si>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</si>
  <si>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</si>
  <si>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</si>
  <si>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</si>
  <si>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</si>
  <si>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</si>
  <si>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</si>
  <si>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</si>
  <si>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</si>
  <si>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</si>
  <si>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</si>
  <si>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</si>
  <si>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</si>
  <si>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</si>
  <si>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</si>
  <si>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</si>
  <si>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</si>
  <si>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</si>
  <si>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</si>
  <si>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</si>
  <si>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</si>
  <si>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</si>
  <si>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</si>
  <si>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</si>
  <si>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</si>
  <si>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</si>
  <si>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</si>
  <si>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</si>
  <si>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</si>
  <si>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</si>
  <si>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</si>
  <si>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</si>
  <si>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</si>
  <si>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</si>
  <si>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</si>
  <si>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</si>
  <si>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</si>
  <si>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</si>
  <si>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</si>
  <si>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</si>
  <si>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</si>
  <si>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</si>
  <si>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</si>
  <si>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</si>
  <si>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</si>
  <si>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</si>
  <si>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</si>
  <si>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</si>
  <si>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</si>
  <si>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</si>
  <si>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</si>
  <si>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</si>
  <si>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</si>
  <si>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</si>
  <si>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</si>
  <si>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</si>
  <si>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</si>
  <si>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</si>
  <si>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</si>
  <si>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</si>
  <si>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</si>
  <si>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</si>
  <si>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</si>
  <si>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</si>
  <si>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</si>
  <si>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</si>
  <si>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</si>
  <si>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</si>
  <si>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</si>
  <si>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</si>
  <si>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</si>
  <si>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</si>
  <si>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</si>
  <si>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</si>
  <si>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</si>
  <si>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</si>
  <si>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</si>
  <si>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</si>
  <si>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</si>
  <si>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</si>
  <si>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</si>
  <si>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</si>
  <si>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</si>
  <si>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</si>
  <si>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</si>
  <si>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</si>
  <si>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</si>
  <si>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</si>
  <si>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</si>
  <si>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</si>
  <si>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</si>
  <si>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</si>
  <si>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</si>
  <si>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</si>
  <si>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</si>
  <si>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</si>
  <si>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</si>
  <si>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</si>
  <si>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</si>
  <si>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</si>
  <si>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</si>
  <si>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</si>
  <si>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</si>
  <si>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</si>
  <si>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</si>
  <si>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</si>
  <si>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</si>
  <si>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</si>
  <si>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</si>
  <si>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</si>
  <si>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</si>
  <si>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</si>
  <si>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</si>
  <si>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</si>
  <si>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</si>
  <si>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</si>
  <si>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</si>
  <si>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</si>
  <si>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</si>
  <si>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</si>
  <si>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</si>
  <si>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</si>
  <si>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</si>
  <si>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</si>
  <si>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</si>
  <si>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</si>
  <si>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</si>
  <si>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</si>
  <si>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</si>
  <si>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</si>
  <si>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</si>
  <si>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</si>
  <si>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</si>
  <si>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</si>
  <si>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</si>
  <si>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</si>
  <si>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</si>
  <si>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</si>
  <si>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</si>
  <si>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</si>
  <si>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</si>
  <si>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</si>
  <si>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</si>
  <si>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</si>
  <si>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</si>
  <si>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</si>
  <si>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</si>
  <si>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</si>
  <si>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</si>
  <si>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</si>
  <si>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</si>
  <si>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</si>
  <si>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</si>
  <si>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</si>
  <si>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</si>
  <si>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</si>
  <si>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</si>
  <si>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</si>
  <si>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</si>
  <si>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</si>
  <si>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</si>
  <si>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</si>
  <si>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</si>
  <si>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</si>
  <si>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</si>
  <si>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</si>
  <si>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</si>
  <si>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</si>
  <si>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</si>
  <si>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</si>
  <si>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</si>
  <si>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</si>
  <si>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</si>
  <si>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</si>
  <si>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</si>
  <si>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</si>
  <si>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</si>
  <si>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</si>
  <si>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</si>
  <si>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</si>
  <si>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</si>
  <si>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</si>
  <si>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</si>
  <si>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</si>
  <si>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</si>
  <si>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</si>
  <si>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</si>
  <si>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</si>
  <si>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</si>
  <si>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</si>
  <si>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</si>
  <si>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</si>
  <si>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</si>
  <si>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</si>
  <si>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</si>
  <si>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</si>
  <si>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</si>
  <si>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</si>
  <si>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</si>
  <si>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</si>
  <si>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</si>
  <si>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</si>
  <si>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</si>
  <si>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</si>
  <si>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</si>
  <si>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</si>
  <si>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</si>
  <si>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</si>
  <si>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</si>
  <si>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</si>
  <si>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</si>
  <si>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</si>
  <si>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</si>
  <si>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</si>
  <si>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</si>
  <si>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</si>
  <si>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</si>
  <si>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</si>
  <si>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</si>
  <si>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</si>
  <si>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</si>
  <si>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</si>
  <si>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</si>
  <si>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</si>
  <si>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</si>
  <si>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</si>
  <si>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</si>
  <si>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</si>
  <si>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</si>
  <si>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</si>
  <si>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</si>
  <si>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</si>
  <si>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</si>
  <si>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</si>
  <si>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</si>
  <si>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</si>
  <si>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</si>
  <si>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</si>
  <si>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</si>
  <si>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</si>
  <si>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</si>
  <si>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</si>
  <si>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</si>
  <si>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</si>
  <si>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</si>
  <si>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</si>
  <si>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</si>
  <si>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</si>
  <si>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</si>
  <si>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</si>
  <si>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</si>
  <si>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</si>
  <si>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</si>
  <si>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</si>
  <si>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</si>
  <si>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</si>
  <si>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</si>
  <si>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</si>
  <si>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</si>
  <si>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</si>
  <si>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</si>
  <si>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</si>
  <si>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</si>
  <si>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</si>
  <si>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</si>
  <si>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</si>
  <si>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</si>
  <si>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</si>
  <si>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</si>
  <si>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</si>
  <si>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</si>
  <si>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</si>
  <si>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</si>
  <si>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</si>
  <si>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</si>
  <si>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</si>
  <si>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</si>
  <si>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</si>
  <si>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</si>
  <si>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</si>
  <si>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</si>
  <si>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</si>
  <si>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</si>
  <si>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</si>
  <si>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</si>
  <si>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</si>
  <si>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</si>
  <si>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</si>
  <si>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</si>
  <si>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</si>
  <si>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</si>
  <si>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</si>
  <si>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</si>
  <si>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</si>
  <si>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</si>
  <si>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</si>
  <si>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</si>
  <si>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</si>
  <si>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</si>
  <si>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</si>
  <si>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</si>
  <si>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</si>
  <si>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</si>
  <si>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</si>
  <si>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</si>
  <si>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</si>
  <si>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</si>
  <si>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</si>
  <si>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</si>
  <si>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</si>
  <si>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</si>
  <si>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</si>
  <si>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</si>
  <si>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</si>
  <si>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</si>
  <si>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</si>
  <si>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</si>
  <si>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</si>
  <si>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</si>
  <si>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</si>
  <si>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</si>
  <si>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</si>
  <si>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</si>
  <si>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</si>
  <si>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</si>
  <si>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</si>
  <si>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</si>
  <si>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</si>
  <si>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</si>
  <si>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</si>
  <si>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</si>
  <si>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</si>
  <si>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</si>
  <si>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</si>
  <si>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</si>
  <si>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</si>
  <si>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</si>
  <si>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</si>
  <si>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</si>
  <si>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</si>
  <si>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</si>
  <si>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</si>
  <si>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</si>
  <si>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</si>
  <si>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</si>
  <si>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</si>
  <si>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</si>
  <si>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</si>
  <si>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</si>
  <si>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</si>
  <si>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</si>
  <si>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</si>
  <si>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</si>
  <si>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</si>
  <si>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</si>
  <si>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</si>
  <si>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</si>
  <si>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</si>
  <si>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</si>
  <si>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</si>
  <si>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</si>
  <si>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</si>
  <si>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</si>
  <si>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</si>
  <si>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</si>
  <si>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</si>
  <si>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</si>
  <si>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</si>
  <si>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</si>
  <si>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</si>
  <si>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</si>
  <si>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</si>
  <si>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</si>
  <si>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</si>
  <si>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</si>
  <si>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</si>
  <si>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</si>
  <si>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</si>
  <si>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</si>
  <si>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</si>
  <si>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</si>
  <si>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</si>
  <si>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</si>
  <si>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</si>
  <si>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</si>
  <si>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</si>
  <si>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</si>
  <si>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</si>
  <si>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</si>
  <si>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</si>
  <si>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</si>
  <si>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</si>
  <si>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</si>
  <si>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</si>
  <si>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</si>
  <si>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</si>
  <si>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</si>
  <si>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</si>
  <si>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</si>
  <si>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</si>
  <si>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</si>
  <si>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</si>
  <si>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</si>
  <si>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</si>
  <si>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</si>
  <si>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</si>
  <si>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</si>
  <si>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</si>
  <si>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</si>
  <si>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</si>
  <si>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</si>
  <si>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</si>
  <si>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</si>
  <si>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</si>
  <si>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</si>
  <si>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</si>
  <si>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</si>
  <si>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</si>
  <si>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</si>
  <si>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</si>
  <si>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</si>
  <si>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</si>
  <si>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</si>
  <si>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</si>
  <si>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</si>
  <si>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</si>
  <si>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</si>
  <si>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</si>
  <si>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</si>
  <si>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</si>
  <si>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</si>
  <si>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</si>
  <si>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</si>
  <si>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</si>
  <si>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</si>
  <si>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</si>
  <si>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</si>
  <si>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</si>
  <si>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</si>
  <si>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</si>
  <si>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</si>
  <si>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</si>
  <si>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</si>
  <si>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</si>
  <si>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</si>
  <si>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</si>
  <si>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</si>
  <si>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</si>
  <si>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</si>
  <si>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</si>
  <si>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</si>
  <si>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</si>
  <si>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</si>
  <si>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</si>
  <si>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</si>
  <si>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</si>
  <si>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</si>
  <si>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</si>
  <si>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</si>
  <si>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</si>
  <si>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</si>
  <si>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</si>
  <si>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</si>
  <si>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</si>
  <si>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</si>
  <si>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</si>
  <si>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</si>
  <si>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</si>
  <si>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</si>
  <si>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</si>
  <si>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</si>
  <si>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</si>
  <si>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</si>
  <si>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</si>
  <si>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</si>
  <si>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</si>
  <si>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</si>
  <si>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</si>
  <si>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</si>
  <si>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</si>
  <si>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</si>
  <si>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</si>
  <si>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</si>
  <si>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</si>
  <si>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</si>
  <si>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</si>
  <si>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</si>
  <si>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</si>
  <si>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</si>
  <si>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</si>
  <si>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</si>
  <si>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</si>
  <si>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</si>
  <si>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</si>
  <si>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</si>
  <si>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</si>
  <si>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</si>
  <si>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</si>
  <si>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</si>
  <si>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</si>
  <si>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</si>
  <si>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</si>
  <si>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</si>
  <si>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</si>
  <si>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</si>
  <si>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</si>
  <si>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</si>
  <si>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</si>
  <si>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</si>
  <si>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</si>
  <si>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</si>
  <si>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</si>
  <si>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</si>
  <si>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</si>
  <si>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</si>
  <si>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</si>
  <si>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</si>
  <si>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</si>
  <si>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</si>
  <si>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</si>
  <si>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</si>
  <si>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</si>
  <si>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</si>
  <si>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</si>
  <si>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</si>
  <si>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</si>
  <si>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</si>
  <si>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</si>
  <si>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</si>
  <si>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</si>
  <si>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</si>
  <si>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</si>
  <si>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</si>
  <si>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</si>
  <si>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</si>
  <si>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</si>
  <si>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</si>
  <si>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</si>
  <si>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</si>
  <si>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</si>
  <si>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</si>
  <si>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</si>
  <si>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</si>
  <si>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</si>
  <si>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</si>
  <si>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</si>
  <si>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</si>
  <si>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</si>
  <si>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</si>
  <si>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</si>
  <si>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</si>
  <si>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</si>
  <si>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</si>
  <si>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</si>
  <si>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</si>
  <si>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</si>
  <si>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</si>
  <si>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</si>
  <si>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</si>
  <si>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</si>
  <si>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</si>
  <si>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</si>
  <si>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</si>
  <si>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</si>
  <si>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</si>
  <si>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</si>
  <si>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</si>
  <si>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</si>
  <si>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</si>
  <si>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</si>
  <si>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</si>
  <si>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</si>
  <si>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</si>
  <si>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</si>
  <si>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</si>
  <si>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</si>
  <si>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</si>
  <si>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</si>
  <si>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</si>
  <si>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</si>
  <si>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</si>
  <si>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</si>
  <si>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</si>
  <si>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</si>
  <si>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</si>
  <si>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</si>
  <si>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</si>
  <si>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</si>
  <si>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</si>
  <si>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</si>
  <si>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</si>
  <si>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</si>
  <si>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</si>
  <si>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</si>
  <si>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</si>
  <si>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</si>
  <si>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</si>
  <si>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</si>
  <si>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</si>
  <si>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</si>
  <si>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</si>
  <si>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</si>
  <si>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</si>
  <si>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</si>
  <si>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</si>
  <si>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</si>
  <si>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</si>
  <si>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</si>
  <si>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</si>
  <si>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</si>
  <si>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</si>
  <si>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</si>
  <si>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</si>
  <si>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</si>
  <si>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</si>
  <si>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</si>
  <si>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</si>
  <si>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</si>
  <si>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</si>
  <si>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</si>
  <si>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</si>
  <si>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</si>
  <si>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</si>
  <si>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</si>
  <si>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</si>
  <si>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</si>
  <si>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</si>
  <si>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</si>
  <si>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</si>
  <si>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</si>
  <si>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</si>
  <si>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</si>
  <si>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</si>
  <si>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</si>
  <si>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</si>
  <si>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</si>
  <si>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</si>
  <si>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</si>
  <si>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</si>
  <si>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</si>
  <si>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</si>
  <si>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</si>
  <si>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</si>
  <si>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</si>
  <si>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</si>
  <si>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</si>
  <si>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</si>
  <si>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</si>
  <si>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</si>
  <si>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</si>
  <si>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</si>
  <si>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</si>
  <si>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</si>
  <si>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</si>
  <si>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</si>
  <si>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</si>
  <si>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</si>
  <si>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</si>
  <si>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</si>
  <si>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</si>
  <si>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</si>
  <si>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</si>
  <si>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</si>
  <si>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</si>
  <si>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</si>
  <si>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</si>
  <si>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</si>
  <si>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</si>
  <si>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</si>
  <si>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</si>
  <si>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</si>
  <si>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</si>
  <si>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</si>
  <si>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</si>
  <si>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</si>
  <si>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</si>
  <si>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</si>
  <si>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</si>
  <si>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</si>
  <si>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</si>
  <si>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</si>
  <si>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</si>
  <si>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</si>
  <si>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</si>
  <si>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</si>
  <si>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</si>
  <si>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</si>
  <si>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</si>
  <si>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</si>
  <si>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</si>
  <si>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</si>
  <si>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</si>
  <si>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</si>
  <si>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</si>
  <si>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</si>
  <si>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</si>
  <si>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</si>
  <si>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</si>
  <si>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</si>
  <si>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</si>
  <si>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</si>
  <si>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</si>
  <si>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</si>
  <si>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</si>
  <si>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</si>
  <si>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</si>
  <si>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</si>
  <si>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</si>
  <si>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</si>
  <si>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</si>
  <si>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</si>
  <si>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</si>
  <si>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</si>
  <si>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</si>
  <si>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</si>
  <si>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</si>
  <si>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</si>
  <si>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</si>
  <si>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</si>
  <si>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</si>
  <si>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</si>
  <si>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</si>
  <si>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</si>
  <si>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</si>
  <si>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</si>
  <si>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</si>
  <si>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</si>
  <si>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</si>
  <si>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</si>
  <si>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</si>
  <si>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</si>
  <si>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</si>
  <si>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</si>
  <si>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</si>
  <si>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</si>
  <si>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</si>
  <si>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</si>
  <si>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</si>
  <si>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</si>
  <si>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</si>
  <si>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</si>
  <si>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</si>
  <si>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</si>
  <si>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</si>
  <si>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</si>
  <si>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</si>
  <si>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</si>
  <si>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</si>
  <si>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</si>
  <si>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</si>
  <si>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</si>
  <si>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</si>
  <si>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</si>
  <si>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</si>
  <si>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</si>
  <si>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</si>
  <si>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</si>
  <si>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</si>
  <si>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</si>
  <si>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</si>
  <si>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</si>
  <si>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</si>
  <si>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</si>
  <si>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</si>
  <si>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</si>
  <si>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</si>
  <si>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</si>
  <si>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</si>
  <si>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</si>
  <si>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</si>
  <si>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</si>
  <si>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</si>
  <si>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</si>
  <si>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</si>
  <si>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</si>
  <si>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</si>
  <si>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</si>
  <si>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</si>
  <si>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</si>
  <si>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</si>
  <si>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</si>
  <si>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</si>
  <si>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</si>
  <si>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</si>
  <si>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</si>
  <si>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</si>
  <si>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</si>
  <si>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</si>
  <si>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</si>
  <si>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</si>
  <si>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</si>
  <si>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</si>
  <si>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</si>
  <si>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</si>
  <si>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</si>
  <si>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</si>
  <si>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</si>
  <si>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</si>
  <si>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</si>
  <si>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</si>
  <si>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</si>
  <si>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</si>
  <si>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</si>
  <si>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</si>
  <si>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</si>
  <si>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</si>
  <si>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</si>
  <si>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</si>
  <si>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</si>
  <si>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</si>
  <si>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</si>
  <si>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</si>
  <si>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</si>
  <si>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</si>
  <si>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</si>
  <si>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</si>
  <si>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</si>
  <si>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</si>
  <si>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</si>
  <si>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</si>
  <si>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</si>
  <si>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</si>
  <si>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</si>
  <si>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</si>
  <si>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</si>
  <si>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</si>
  <si>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</si>
  <si>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</si>
  <si>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</si>
  <si>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</si>
  <si>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</si>
  <si>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</si>
  <si>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</si>
  <si>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</si>
  <si>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</si>
  <si>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</si>
  <si>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</si>
  <si>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</si>
  <si>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</si>
  <si>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</si>
  <si>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</si>
  <si>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</si>
  <si>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</si>
  <si>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</si>
  <si>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</si>
  <si>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</si>
  <si>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</si>
  <si>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</si>
  <si>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</si>
  <si>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</si>
  <si>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</si>
  <si>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</si>
  <si>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</si>
  <si>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</si>
  <si>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</si>
  <si>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</si>
  <si>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</si>
  <si>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</si>
  <si>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</si>
  <si>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</si>
  <si>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</si>
  <si>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</si>
  <si>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</si>
  <si>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</si>
  <si>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</si>
  <si>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</si>
  <si>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</si>
  <si>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</si>
  <si>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</si>
  <si>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</si>
  <si>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</si>
  <si>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</si>
  <si>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</si>
  <si>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</si>
  <si>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</si>
  <si>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</si>
  <si>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</si>
  <si>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</si>
  <si>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</si>
  <si>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</si>
  <si>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</si>
  <si>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</si>
  <si>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</si>
  <si>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</si>
  <si>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</si>
  <si>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</si>
  <si>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</si>
  <si>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</si>
  <si>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</si>
  <si>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</si>
  <si>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</si>
  <si>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</si>
  <si>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</si>
  <si>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</si>
  <si>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</si>
  <si>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</si>
  <si>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</si>
  <si>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</si>
  <si>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</si>
  <si>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</si>
  <si>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</si>
  <si>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</si>
  <si>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</si>
  <si>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</si>
  <si>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</si>
  <si>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</si>
  <si>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</si>
  <si>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</si>
  <si>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</si>
  <si>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</si>
  <si>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</si>
  <si>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</si>
  <si>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</si>
  <si>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</si>
  <si>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</si>
  <si>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</si>
  <si>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</si>
  <si>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</si>
  <si>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</si>
  <si>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</si>
  <si>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</si>
  <si>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</si>
  <si>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</si>
  <si>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</si>
  <si>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</si>
  <si>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</si>
  <si>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</si>
  <si>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</si>
  <si>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</si>
  <si>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</si>
  <si>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</si>
  <si>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</si>
  <si>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</si>
  <si>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</si>
  <si>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</si>
  <si>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</si>
  <si>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</si>
  <si>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</si>
  <si>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</si>
  <si>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</si>
  <si>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</si>
  <si>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</si>
  <si>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</si>
  <si>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</si>
  <si>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</si>
  <si>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</si>
  <si>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</si>
  <si>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</si>
  <si>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</si>
  <si>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</si>
  <si>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</si>
  <si>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</si>
  <si>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</si>
  <si>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</si>
  <si>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</si>
  <si>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</si>
  <si>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</si>
  <si>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</si>
  <si>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</si>
  <si>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</si>
  <si>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</si>
  <si>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</si>
  <si>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</si>
  <si>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</si>
  <si>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</si>
  <si>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</si>
  <si>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</si>
  <si>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</si>
  <si>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</si>
  <si>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</si>
  <si>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</si>
  <si>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</si>
  <si>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</si>
  <si>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</si>
  <si>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</si>
  <si>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</si>
  <si>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</si>
  <si>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</si>
  <si>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</si>
  <si>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</si>
  <si>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</si>
  <si>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</si>
  <si>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</si>
  <si>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</si>
  <si>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</si>
  <si>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</si>
  <si>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</si>
  <si>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</si>
  <si>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</si>
  <si>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</si>
  <si>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</si>
  <si>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</si>
  <si>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</si>
  <si>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</si>
  <si>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</si>
  <si>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</si>
  <si>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</si>
  <si>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</si>
  <si>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</si>
  <si>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</si>
  <si>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</si>
  <si>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</si>
  <si>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</si>
  <si>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</si>
  <si>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</si>
  <si>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</si>
  <si>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</si>
  <si>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</si>
  <si>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</si>
  <si>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</si>
  <si>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</si>
  <si>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</si>
  <si>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</si>
  <si>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</si>
  <si>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</si>
  <si>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</si>
  <si>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</si>
  <si>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</si>
  <si>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</si>
  <si>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</si>
  <si>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</si>
  <si>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</si>
  <si>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</si>
  <si>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</si>
  <si>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</si>
  <si>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</si>
  <si>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</si>
  <si>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</si>
  <si>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</si>
  <si>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</si>
  <si>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</si>
  <si>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</si>
  <si>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</si>
  <si>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</si>
  <si>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</si>
  <si>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</si>
  <si>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</si>
  <si>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</si>
  <si>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</si>
  <si>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</si>
  <si>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</si>
  <si>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</si>
  <si>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</si>
  <si>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</si>
  <si>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</si>
  <si>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</si>
  <si>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</si>
  <si>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</si>
  <si>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</si>
  <si>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</si>
  <si>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</si>
  <si>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</si>
  <si>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</si>
  <si>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</si>
  <si>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</si>
  <si>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</si>
  <si>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</si>
  <si>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</si>
  <si>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</si>
  <si>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</si>
  <si>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</si>
  <si>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</si>
  <si>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</si>
  <si>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</si>
  <si>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</si>
  <si>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</si>
  <si>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</si>
  <si>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</si>
  <si>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</si>
  <si>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</si>
  <si>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</si>
  <si>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</si>
  <si>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</si>
  <si>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</si>
  <si>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</si>
  <si>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</si>
  <si>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</si>
  <si>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</si>
  <si>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</si>
  <si>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</si>
  <si>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</si>
  <si>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</si>
  <si>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</si>
  <si>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</si>
  <si>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</si>
  <si>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</si>
  <si>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</si>
  <si>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</si>
  <si>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</si>
  <si>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</si>
  <si>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</si>
  <si>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</si>
  <si>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</si>
  <si>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</si>
  <si>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</si>
  <si>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</si>
  <si>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</si>
  <si>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</si>
  <si>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</si>
  <si>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</si>
  <si>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</si>
  <si>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</si>
  <si>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</si>
  <si>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</si>
  <si>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</si>
  <si>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</si>
  <si>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</si>
  <si>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</si>
  <si>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</si>
  <si>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</si>
  <si>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</si>
  <si>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</si>
  <si>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</si>
  <si>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</si>
  <si>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</si>
  <si>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</si>
  <si>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</si>
  <si>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</si>
  <si>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</si>
  <si>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</si>
  <si>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</si>
  <si>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</si>
  <si>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</si>
  <si>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</si>
  <si>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</si>
  <si>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</si>
  <si>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</si>
  <si>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</si>
  <si>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</si>
  <si>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</si>
  <si>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</si>
  <si>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</si>
  <si>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</si>
  <si>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</si>
  <si>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</si>
  <si>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</si>
  <si>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</si>
  <si>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</si>
  <si>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</si>
  <si>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</si>
  <si>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</si>
  <si>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</si>
  <si>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</si>
  <si>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</si>
  <si>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</si>
  <si>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</si>
  <si>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</si>
  <si>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</si>
  <si>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</si>
  <si>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</si>
  <si>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</si>
  <si>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</si>
  <si>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</si>
  <si>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</si>
  <si>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</si>
  <si>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</si>
  <si>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</si>
  <si>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</si>
  <si>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</si>
  <si>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</si>
  <si>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</si>
  <si>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</si>
  <si>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</si>
  <si>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</si>
  <si>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</si>
  <si>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</si>
  <si>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</si>
  <si>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</si>
  <si>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</si>
  <si>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</si>
  <si>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</si>
  <si>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</si>
  <si>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</si>
  <si>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</si>
  <si>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</si>
  <si>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</si>
  <si>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</si>
  <si>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</si>
  <si>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</si>
  <si>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</si>
  <si>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</si>
  <si>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</si>
  <si>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</si>
  <si>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</si>
  <si>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</si>
  <si>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</si>
  <si>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</si>
  <si>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</si>
  <si>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</si>
  <si>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</si>
  <si>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</si>
  <si>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</si>
  <si>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</si>
  <si>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</si>
  <si>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</si>
  <si>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</si>
  <si>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</si>
  <si>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</si>
  <si>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</si>
  <si>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</si>
  <si>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</si>
  <si>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</si>
  <si>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</si>
  <si>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</si>
  <si>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</si>
  <si>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</si>
  <si>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</si>
  <si>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</si>
  <si>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</si>
  <si>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</si>
  <si>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</si>
  <si>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</si>
  <si>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</si>
  <si>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</si>
  <si>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</si>
  <si>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</si>
  <si>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</si>
  <si>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</si>
  <si>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</si>
  <si>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</si>
  <si>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</si>
  <si>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</si>
  <si>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</si>
  <si>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</si>
  <si>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</si>
  <si>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</si>
  <si>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</si>
  <si>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</si>
  <si>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</si>
  <si>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</si>
  <si>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</si>
  <si>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</si>
  <si>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</si>
  <si>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</si>
  <si>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</si>
  <si>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</si>
  <si>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</si>
  <si>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</si>
  <si>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</si>
  <si>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</si>
  <si>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</si>
  <si>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</si>
  <si>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</si>
  <si>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</si>
  <si>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</si>
  <si>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</si>
  <si>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</si>
  <si>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</si>
  <si>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</si>
  <si>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</si>
  <si>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</si>
  <si>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</si>
  <si>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</si>
  <si>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</si>
  <si>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</si>
  <si>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</si>
  <si>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</si>
  <si>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</si>
  <si>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</si>
  <si>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</si>
  <si>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</si>
  <si>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</si>
  <si>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</si>
  <si>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</si>
  <si>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</si>
  <si>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</si>
  <si>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</si>
  <si>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</si>
  <si>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</si>
  <si>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</si>
  <si>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</si>
  <si>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</si>
  <si>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</si>
  <si>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</si>
  <si>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</si>
  <si>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</si>
  <si>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</si>
  <si>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</si>
  <si>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</si>
  <si>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</si>
  <si>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</si>
  <si>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</si>
  <si>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</si>
  <si>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</si>
  <si>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</si>
  <si>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</si>
  <si>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</si>
  <si>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</si>
  <si>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</si>
  <si>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</si>
  <si>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</si>
  <si>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</si>
  <si>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</si>
  <si>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</si>
  <si>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</si>
  <si>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</si>
  <si>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</si>
  <si>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</si>
  <si>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</si>
  <si>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</si>
  <si>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</si>
  <si>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</si>
  <si>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</si>
  <si>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</si>
  <si>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</si>
  <si>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</si>
  <si>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</si>
  <si>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</si>
  <si>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</si>
  <si>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</si>
  <si>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</si>
  <si>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</si>
  <si>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</si>
  <si>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</si>
  <si>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</si>
  <si>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</si>
  <si>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</si>
  <si>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</si>
  <si>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</si>
  <si>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</si>
  <si>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</si>
  <si>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</si>
  <si>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</si>
  <si>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</si>
  <si>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</si>
  <si>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</si>
  <si>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</si>
  <si>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</si>
  <si>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</si>
  <si>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</si>
  <si>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</si>
  <si>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</si>
  <si>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</si>
  <si>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</si>
  <si>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</si>
  <si>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</si>
  <si>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</si>
  <si>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</si>
  <si>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</si>
  <si>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</si>
  <si>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</si>
  <si>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</si>
  <si>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</si>
  <si>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</si>
  <si>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</si>
  <si>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</si>
  <si>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</si>
  <si>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</si>
  <si>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</si>
  <si>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</si>
  <si>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</si>
  <si>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</si>
  <si>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</si>
  <si>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</si>
  <si>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</si>
  <si>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</si>
  <si>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</si>
  <si>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</si>
  <si>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</si>
  <si>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</si>
  <si>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</si>
  <si>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</si>
  <si>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</si>
  <si>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</si>
  <si>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</si>
  <si>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</si>
  <si>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</si>
  <si>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</si>
  <si>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</si>
  <si>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</si>
  <si>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</si>
  <si>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</si>
  <si>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</si>
  <si>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</si>
  <si>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</si>
  <si>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</si>
  <si>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</si>
  <si>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</si>
  <si>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</si>
  <si>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</si>
  <si>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</si>
  <si>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</si>
  <si>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</si>
  <si>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</si>
  <si>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</si>
  <si>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</si>
  <si>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</si>
  <si>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</si>
  <si>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</si>
  <si>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</si>
  <si>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</si>
  <si>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</si>
  <si>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</si>
  <si>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</si>
  <si>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</si>
  <si>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</si>
  <si>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</si>
  <si>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</si>
  <si>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</si>
  <si>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</si>
  <si>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</si>
  <si>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</si>
  <si>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</si>
  <si>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</si>
  <si>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</si>
  <si>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</si>
  <si>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</si>
  <si>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</si>
  <si>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</si>
  <si>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</si>
  <si>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</si>
  <si>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</si>
  <si>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</si>
  <si>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</si>
  <si>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</si>
  <si>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</si>
  <si>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</si>
  <si>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</si>
  <si>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</si>
  <si>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</si>
  <si>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</si>
  <si>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</si>
  <si>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</si>
  <si>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</si>
  <si>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</si>
  <si>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</si>
  <si>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</si>
  <si>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</si>
  <si>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</si>
  <si>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</si>
  <si>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</si>
  <si>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</si>
  <si>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</si>
  <si>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</si>
  <si>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</si>
  <si>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</si>
  <si>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</si>
  <si>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</si>
  <si>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</si>
  <si>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</si>
  <si>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</si>
  <si>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</si>
  <si>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</si>
  <si>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</si>
  <si>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</si>
  <si>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</si>
  <si>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</si>
  <si>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</si>
  <si>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</si>
  <si>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</si>
  <si>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</si>
  <si>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</si>
  <si>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</si>
  <si>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</si>
  <si>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</si>
  <si>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</si>
  <si>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</si>
  <si>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</si>
  <si>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</si>
  <si>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</si>
  <si>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</si>
  <si>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</si>
  <si>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</si>
  <si>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</si>
  <si>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</si>
  <si>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</si>
  <si>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</si>
  <si>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</si>
  <si>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</si>
  <si>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</si>
  <si>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</si>
  <si>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</si>
  <si>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</si>
  <si>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</si>
  <si>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</si>
  <si>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</si>
  <si>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</si>
  <si>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</si>
  <si>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</si>
  <si>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</si>
  <si>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</si>
  <si>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</si>
  <si>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</si>
  <si>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</si>
  <si>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</si>
  <si>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</si>
  <si>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</si>
  <si>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</si>
  <si>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</si>
  <si>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</si>
  <si>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</si>
  <si>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</si>
  <si>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</si>
  <si>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</si>
  <si>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</si>
  <si>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</si>
  <si>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</si>
  <si>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</si>
  <si>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</si>
  <si>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</si>
  <si>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</si>
  <si>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</si>
  <si>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</si>
  <si>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</si>
  <si>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</si>
  <si>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</si>
  <si>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</si>
  <si>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</si>
  <si>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</si>
  <si>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</si>
  <si>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</si>
  <si>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</si>
  <si>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</si>
  <si>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</si>
  <si>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</si>
  <si>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</si>
  <si>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</si>
  <si>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</si>
  <si>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</si>
  <si>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</si>
  <si>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</si>
  <si>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</si>
  <si>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</si>
  <si>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</si>
  <si>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</si>
  <si>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</si>
  <si>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</si>
  <si>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</si>
  <si>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</si>
  <si>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</si>
  <si>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</si>
  <si>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</si>
  <si>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</si>
  <si>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</si>
  <si>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</si>
  <si>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</si>
  <si>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</si>
  <si>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</si>
  <si>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</si>
  <si>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</si>
  <si>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</si>
  <si>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</si>
  <si>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</si>
  <si>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</si>
  <si>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</si>
  <si>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</si>
  <si>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</si>
  <si>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</si>
  <si>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</si>
  <si>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</si>
  <si>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</si>
  <si>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</si>
  <si>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</si>
  <si>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</si>
  <si>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</si>
  <si>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</si>
  <si>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</si>
  <si>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</si>
  <si>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</si>
  <si>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</si>
  <si>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</si>
  <si>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</si>
  <si>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</si>
  <si>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</si>
  <si>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</si>
  <si>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</si>
  <si>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</si>
  <si>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</si>
  <si>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</si>
  <si>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</si>
  <si>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</si>
  <si>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</si>
  <si>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</si>
  <si>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</si>
  <si>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</si>
  <si>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</si>
  <si>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</si>
  <si>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</si>
  <si>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</si>
  <si>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</si>
  <si>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</si>
  <si>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</si>
  <si>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</si>
  <si>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</si>
  <si>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</si>
  <si>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</si>
  <si>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</si>
  <si>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</si>
  <si>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</si>
  <si>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</si>
  <si>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</si>
  <si>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</si>
  <si>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</si>
  <si>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</si>
  <si>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</si>
  <si>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</si>
  <si>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</si>
  <si>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</si>
  <si>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</si>
  <si>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</si>
  <si>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</si>
  <si>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</si>
  <si>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</si>
  <si>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</si>
  <si>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</si>
  <si>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</si>
  <si>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</si>
  <si>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</si>
  <si>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</si>
  <si>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</si>
  <si>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</si>
  <si>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</si>
  <si>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</si>
  <si>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</si>
  <si>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</si>
  <si>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</si>
  <si>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</si>
  <si>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</si>
  <si>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</si>
  <si>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</si>
  <si>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</si>
  <si>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</si>
  <si>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</si>
  <si>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</si>
  <si>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</si>
  <si>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</si>
  <si>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</si>
  <si>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</si>
  <si>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</si>
  <si>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</si>
  <si>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</si>
  <si>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</si>
  <si>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</si>
  <si>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</si>
  <si>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</si>
  <si>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</si>
  <si>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</si>
  <si>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</si>
  <si>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</si>
  <si>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</si>
  <si>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</si>
  <si>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</si>
  <si>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</si>
  <si>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</si>
  <si>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</si>
  <si>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</si>
  <si>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</si>
  <si>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</si>
  <si>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</si>
  <si>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</si>
  <si>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</si>
  <si>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</si>
  <si>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</si>
  <si>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</si>
  <si>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</si>
  <si>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</si>
  <si>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</si>
  <si>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</si>
  <si>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</si>
  <si>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</si>
  <si>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</si>
  <si>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</si>
  <si>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</si>
  <si>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</si>
  <si>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</si>
  <si>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</si>
  <si>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</si>
  <si>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</si>
  <si>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</si>
  <si>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</si>
  <si>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</si>
  <si>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</si>
  <si>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</si>
  <si>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</si>
  <si>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</si>
  <si>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</si>
  <si>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</si>
  <si>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</si>
  <si>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</si>
  <si>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</si>
  <si>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</si>
  <si>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</si>
  <si>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</si>
  <si>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</si>
  <si>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</si>
  <si>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</si>
  <si>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</si>
  <si>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</si>
  <si>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</si>
  <si>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</si>
  <si>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</si>
  <si>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</si>
  <si>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</si>
  <si>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</si>
  <si>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</si>
  <si>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</si>
  <si>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</si>
  <si>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</si>
  <si>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</si>
  <si>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</si>
  <si>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</si>
  <si>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</si>
  <si>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</si>
  <si>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</si>
  <si>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</si>
  <si>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</si>
  <si>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</si>
  <si>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</si>
  <si>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</si>
  <si>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</si>
  <si>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</si>
  <si>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</si>
  <si>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</si>
  <si>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</si>
  <si>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</si>
  <si>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</si>
  <si>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</si>
  <si>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</si>
  <si>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</si>
  <si>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</si>
  <si>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</si>
  <si>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</si>
  <si>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</si>
  <si>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</si>
  <si>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</si>
  <si>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</si>
  <si>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</si>
  <si>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</si>
  <si>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</si>
  <si>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</si>
  <si>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</si>
  <si>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</si>
  <si>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</si>
  <si>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</si>
  <si>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</si>
  <si>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</si>
  <si>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</si>
  <si>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</si>
  <si>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</si>
  <si>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</si>
  <si>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</si>
  <si>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</si>
  <si>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</si>
  <si>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</si>
  <si>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</si>
  <si>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</si>
  <si>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</si>
  <si>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</si>
  <si>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</si>
  <si>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</si>
  <si>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</si>
  <si>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</si>
  <si>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</si>
  <si>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</si>
  <si>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</si>
  <si>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</si>
  <si>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</si>
  <si>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</si>
  <si>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</si>
  <si>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</si>
  <si>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</si>
  <si>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</si>
  <si>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</si>
  <si>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</si>
  <si>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</si>
  <si>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</si>
  <si>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</si>
  <si>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</si>
  <si>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</si>
  <si>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</si>
  <si>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</si>
  <si>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</si>
  <si>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</si>
  <si>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</si>
  <si>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</si>
  <si>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</si>
  <si>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</si>
  <si>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</si>
  <si>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</si>
  <si>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</si>
  <si>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</si>
  <si>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</si>
  <si>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</si>
  <si>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</si>
  <si>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</si>
  <si>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</si>
  <si>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</si>
  <si>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</si>
  <si>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</si>
  <si>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</si>
  <si>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</si>
  <si>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</si>
  <si>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</si>
  <si>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</si>
  <si>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</si>
  <si>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</si>
  <si>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</si>
  <si>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</si>
  <si>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</si>
  <si>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</si>
  <si>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</si>
  <si>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</si>
  <si>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</si>
  <si>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</si>
  <si>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</si>
  <si>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</si>
  <si>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</si>
  <si>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</si>
  <si>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</si>
  <si>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</si>
  <si>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</si>
  <si>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</si>
  <si>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</si>
  <si>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</si>
  <si>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</si>
  <si>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</si>
  <si>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</si>
  <si>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</si>
  <si>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</si>
  <si>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</si>
  <si>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</si>
  <si>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</si>
  <si>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</si>
  <si>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</si>
  <si>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</si>
  <si>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</si>
  <si>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</si>
  <si>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</si>
  <si>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</si>
  <si>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</si>
  <si>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</si>
  <si>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</si>
  <si>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</si>
  <si>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</si>
  <si>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</si>
  <si>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</si>
  <si>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</si>
  <si>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</si>
  <si>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</si>
  <si>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</si>
  <si>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</si>
  <si>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</si>
  <si>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</si>
  <si>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</si>
  <si>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</si>
  <si>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</si>
  <si>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</si>
  <si>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</si>
  <si>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</si>
  <si>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</si>
  <si>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</si>
  <si>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</si>
  <si>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</si>
  <si>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</si>
  <si>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</si>
  <si>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</si>
  <si>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</si>
  <si>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</si>
  <si>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</si>
  <si>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</si>
  <si>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</si>
  <si>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</si>
  <si>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</si>
  <si>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</si>
  <si>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</si>
  <si>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</si>
  <si>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</si>
  <si>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</si>
  <si>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</si>
  <si>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</si>
  <si>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</si>
  <si>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</si>
  <si>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</si>
  <si>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</si>
  <si>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</si>
  <si>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</si>
  <si>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</si>
  <si>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</si>
  <si>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</si>
  <si>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</si>
  <si>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</si>
  <si>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</si>
  <si>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</si>
  <si>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</si>
  <si>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</si>
  <si>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</si>
  <si>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</si>
  <si>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</si>
  <si>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</si>
  <si>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</si>
  <si>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</si>
  <si>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</si>
  <si>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</si>
  <si>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</si>
  <si>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</si>
  <si>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</si>
  <si>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</si>
  <si>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</si>
  <si>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</si>
  <si>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</si>
  <si>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</si>
  <si>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</si>
  <si>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</si>
  <si>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</si>
  <si>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</si>
  <si>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</si>
  <si>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</si>
  <si>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</si>
  <si>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</si>
  <si>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</si>
  <si>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</si>
  <si>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</si>
  <si>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</si>
  <si>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</si>
  <si>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</si>
  <si>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</si>
  <si>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</si>
  <si>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</si>
  <si>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</si>
  <si>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</si>
  <si>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</si>
  <si>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</si>
  <si>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</si>
  <si>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</si>
  <si>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</si>
  <si>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</si>
  <si>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</si>
  <si>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</si>
  <si>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</si>
  <si>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</si>
  <si>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</si>
  <si>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</si>
  <si>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</si>
  <si>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</si>
  <si>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</si>
  <si>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</si>
  <si>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</si>
  <si>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</si>
  <si>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</si>
  <si>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</si>
  <si>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</si>
  <si>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</si>
  <si>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</si>
  <si>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</si>
  <si>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</si>
  <si>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</si>
  <si>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</si>
  <si>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</si>
  <si>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</si>
  <si>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</si>
  <si>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</si>
  <si>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</si>
  <si>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</si>
  <si>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</si>
  <si>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</si>
  <si>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</si>
  <si>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</si>
  <si>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</si>
  <si>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</si>
  <si>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</si>
  <si>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</si>
  <si>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</si>
  <si>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</si>
  <si>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</si>
  <si>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</si>
  <si>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</si>
  <si>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</si>
  <si>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</si>
  <si>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</si>
  <si>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</si>
  <si>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</si>
  <si>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</si>
  <si>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</si>
  <si>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</si>
  <si>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</si>
  <si>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</si>
  <si>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</si>
  <si>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</si>
  <si>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</si>
  <si>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</si>
  <si>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</si>
  <si>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</si>
  <si>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</si>
  <si>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</si>
  <si>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</si>
  <si>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</si>
  <si>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</si>
  <si>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</si>
  <si>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</si>
  <si>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</si>
  <si>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</si>
  <si>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</si>
  <si>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</si>
  <si>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</si>
  <si>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</si>
  <si>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</si>
  <si>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</si>
  <si>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</si>
  <si>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</si>
  <si>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</si>
  <si>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</si>
  <si>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</si>
  <si>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</si>
  <si>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</si>
  <si>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</si>
  <si>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</si>
  <si>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</si>
  <si>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</si>
  <si>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</si>
  <si>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</si>
  <si>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</si>
  <si>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</si>
  <si>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</si>
  <si>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</si>
  <si>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</si>
  <si>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</si>
  <si>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</si>
  <si>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</si>
  <si>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</si>
  <si>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</si>
  <si>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</si>
  <si>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</si>
  <si>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</si>
  <si>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</si>
  <si>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</si>
  <si>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</si>
  <si>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</si>
  <si>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</si>
  <si>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</si>
  <si>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</si>
  <si>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</si>
  <si>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</si>
  <si>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</si>
  <si>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</si>
  <si>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</si>
  <si>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</si>
  <si>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</si>
  <si>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</si>
  <si>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</si>
  <si>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</si>
  <si>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</si>
  <si>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</si>
  <si>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</si>
  <si>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</si>
  <si>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</si>
  <si>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</si>
  <si>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</si>
  <si>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</si>
  <si>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</si>
  <si>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</si>
  <si>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</si>
  <si>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</si>
  <si>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</si>
  <si>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</si>
  <si>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</si>
  <si>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</si>
  <si>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</si>
  <si>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</si>
  <si>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</si>
  <si>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</si>
  <si>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</si>
  <si>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</si>
  <si>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</si>
  <si>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</si>
  <si>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</si>
  <si>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</si>
  <si>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</si>
  <si>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</si>
  <si>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</si>
  <si>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</si>
  <si>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</si>
  <si>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</si>
  <si>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</si>
  <si>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</si>
  <si>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</si>
  <si>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</si>
  <si>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</si>
  <si>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</si>
  <si>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</si>
  <si>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</si>
  <si>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</si>
  <si>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</si>
  <si>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</si>
  <si>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</si>
  <si>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</si>
  <si>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</si>
  <si>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</si>
  <si>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</si>
  <si>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</si>
  <si>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</si>
  <si>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</si>
  <si>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</si>
  <si>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</si>
  <si>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</si>
  <si>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</si>
  <si>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</si>
  <si>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</si>
  <si>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</si>
  <si>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</si>
  <si>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</si>
  <si>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</si>
  <si>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</si>
  <si>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</si>
  <si>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</si>
  <si>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</si>
  <si>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</si>
  <si>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</si>
  <si>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</si>
  <si>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</si>
  <si>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</si>
  <si>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</si>
  <si>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</si>
  <si>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</si>
  <si>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</si>
  <si>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</si>
  <si>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</si>
  <si>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</si>
  <si>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</si>
  <si>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</si>
  <si>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</si>
  <si>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</si>
  <si>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</si>
  <si>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</si>
  <si>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</si>
  <si>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</si>
  <si>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</si>
  <si>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</si>
  <si>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</si>
  <si>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</si>
  <si>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</si>
  <si>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</si>
  <si>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</si>
  <si>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</si>
  <si>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</si>
  <si>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</si>
  <si>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</si>
  <si>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</si>
  <si>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</si>
  <si>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</si>
  <si>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</si>
  <si>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</si>
  <si>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</si>
  <si>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</si>
  <si>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</si>
  <si>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</si>
  <si>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</si>
  <si>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</si>
  <si>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</si>
  <si>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</si>
  <si>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</si>
  <si>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</si>
  <si>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</si>
  <si>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</si>
  <si>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</si>
  <si>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</si>
  <si>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</si>
  <si>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</si>
  <si>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</si>
  <si>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</si>
  <si>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</si>
  <si>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</si>
  <si>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</si>
  <si>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</si>
  <si>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</si>
  <si>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</si>
  <si>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</si>
  <si>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</si>
  <si>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</si>
  <si>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</si>
  <si>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</si>
  <si>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</si>
  <si>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</si>
  <si>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</si>
  <si>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</si>
  <si>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</si>
  <si>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</si>
  <si>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</si>
  <si>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</si>
  <si>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</si>
  <si>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</si>
  <si>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</si>
  <si>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</si>
  <si>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</si>
  <si>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</si>
  <si>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</si>
  <si>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</si>
  <si>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</si>
  <si>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</si>
  <si>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</si>
  <si>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</si>
  <si>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</si>
  <si>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</si>
  <si>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</si>
  <si>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</si>
  <si>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</si>
  <si>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</si>
  <si>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</si>
  <si>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</si>
  <si>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</si>
  <si>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</si>
  <si>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</si>
  <si>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</si>
  <si>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</si>
  <si>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</si>
  <si>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</si>
  <si>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</si>
  <si>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</si>
  <si>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</si>
  <si>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</si>
  <si>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</si>
  <si>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</si>
  <si>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</si>
  <si>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</si>
  <si>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</si>
  <si>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</si>
  <si>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</si>
  <si>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</si>
  <si>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</si>
  <si>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</si>
  <si>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</si>
  <si>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</si>
  <si>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</si>
  <si>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</si>
  <si>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</si>
  <si>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</si>
  <si>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</si>
  <si>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</si>
  <si>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</si>
  <si>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</si>
  <si>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</si>
  <si>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</si>
  <si>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</si>
  <si>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</si>
  <si>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</si>
  <si>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</si>
  <si>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</si>
  <si>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</si>
  <si>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</si>
  <si>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</si>
  <si>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</si>
  <si>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</si>
  <si>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</si>
  <si>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</si>
  <si>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</si>
  <si>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</si>
  <si>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</si>
  <si>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</si>
  <si>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</si>
  <si>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</si>
  <si>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</si>
  <si>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</si>
  <si>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</si>
  <si>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</si>
  <si>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</si>
  <si>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</si>
  <si>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</si>
  <si>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</si>
  <si>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</si>
  <si>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</si>
  <si>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</si>
  <si>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</si>
  <si>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</si>
  <si>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</si>
  <si>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</si>
  <si>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</si>
  <si>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</si>
  <si>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</si>
  <si>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</si>
  <si>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</si>
  <si>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</si>
  <si>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</si>
  <si>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</si>
  <si>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</si>
  <si>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</si>
  <si>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</si>
  <si>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</si>
  <si>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</si>
  <si>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</si>
  <si>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</si>
  <si>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</si>
  <si>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</si>
  <si>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</si>
  <si>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</si>
  <si>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</si>
  <si>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</si>
  <si>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</si>
  <si>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</si>
  <si>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</si>
  <si>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</si>
  <si>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</si>
  <si>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</si>
  <si>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</si>
  <si>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</si>
  <si>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</si>
  <si>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</si>
  <si>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</si>
  <si>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</si>
  <si>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</si>
  <si>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</si>
  <si>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</si>
  <si>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</si>
  <si>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</si>
  <si>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</si>
  <si>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</si>
  <si>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</si>
  <si>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</si>
  <si>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</si>
  <si>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</si>
  <si>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</si>
  <si>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</si>
  <si>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</si>
  <si>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</si>
  <si>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</si>
  <si>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</si>
  <si>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</si>
  <si>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</si>
  <si>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</si>
  <si>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</si>
  <si>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</si>
  <si>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</si>
  <si>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</si>
  <si>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</si>
  <si>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</si>
  <si>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</si>
  <si>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</si>
  <si>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</si>
  <si>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</si>
  <si>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</si>
  <si>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</si>
  <si>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</si>
  <si>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</si>
  <si>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</si>
  <si>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</si>
  <si>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</si>
  <si>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</si>
  <si>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</si>
  <si>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</si>
  <si>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</si>
  <si>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</si>
  <si>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</si>
  <si>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</si>
  <si>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</si>
  <si>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</si>
  <si>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</si>
  <si>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</si>
  <si>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</si>
  <si>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</si>
  <si>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</si>
  <si>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</si>
  <si>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</si>
  <si>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</si>
  <si>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</si>
  <si>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</si>
  <si>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</si>
  <si>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</si>
  <si>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</si>
  <si>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</si>
  <si>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</si>
  <si>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</si>
  <si>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</si>
  <si>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</si>
  <si>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</si>
  <si>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</si>
  <si>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</si>
  <si>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</si>
  <si>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</si>
  <si>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</si>
  <si>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</si>
  <si>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</si>
  <si>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</si>
  <si>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</si>
  <si>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</si>
  <si>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</si>
  <si>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</si>
  <si>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</si>
  <si>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</si>
  <si>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</si>
  <si>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</si>
  <si>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</si>
  <si>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</si>
  <si>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</si>
  <si>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</si>
  <si>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</si>
  <si>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</si>
  <si>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</si>
  <si>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</si>
  <si>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</si>
  <si>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</si>
  <si>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</si>
  <si>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</si>
  <si>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</si>
  <si>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</si>
  <si>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</si>
  <si>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</si>
  <si>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</si>
  <si>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</si>
  <si>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</si>
  <si>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</si>
  <si>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</si>
  <si>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</si>
  <si>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</si>
  <si>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</si>
  <si>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</si>
  <si>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</si>
  <si>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</si>
  <si>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</si>
  <si>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</si>
  <si>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</si>
  <si>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</si>
  <si>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</si>
  <si>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</si>
  <si>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</si>
  <si>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</si>
  <si>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</si>
  <si>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</si>
  <si>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</si>
  <si>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</si>
  <si>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</si>
  <si>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</si>
  <si>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</si>
  <si>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</si>
  <si>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</si>
  <si>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</si>
  <si>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</si>
  <si>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</si>
  <si>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</si>
  <si>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</si>
  <si>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</si>
  <si>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</si>
  <si>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</si>
  <si>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</si>
  <si>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</si>
  <si>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</si>
  <si>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</si>
  <si>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</si>
  <si>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</si>
  <si>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</si>
  <si>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</si>
  <si>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</si>
  <si>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</si>
  <si>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</si>
  <si>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</si>
  <si>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</si>
  <si>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</si>
  <si>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</si>
  <si>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</si>
  <si>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</si>
  <si>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</si>
  <si>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</si>
  <si>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</si>
  <si>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</si>
  <si>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</si>
  <si>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</si>
  <si>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</si>
  <si>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</si>
  <si>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</si>
  <si>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</si>
  <si>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</si>
  <si>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</si>
  <si>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</si>
  <si>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</si>
  <si>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</si>
  <si>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</si>
  <si>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</si>
  <si>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</si>
  <si>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</si>
  <si>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</si>
  <si>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</si>
  <si>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</si>
  <si>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</si>
  <si>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</si>
  <si>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</si>
  <si>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</si>
  <si>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</si>
  <si>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</si>
  <si>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</si>
  <si>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</si>
  <si>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</si>
  <si>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</si>
  <si>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</si>
  <si>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</si>
  <si>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</si>
  <si>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</si>
  <si>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</si>
  <si>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</si>
  <si>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</si>
  <si>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</si>
  <si>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</si>
  <si>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</si>
  <si>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</si>
  <si>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</si>
  <si>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</si>
  <si>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</si>
  <si>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</si>
  <si>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</si>
  <si>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</si>
  <si>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</si>
  <si>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</si>
  <si>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</si>
  <si>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</si>
  <si>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</si>
  <si>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</si>
  <si>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</si>
  <si>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</si>
  <si>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</si>
  <si>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</si>
  <si>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</si>
  <si>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</si>
  <si>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</si>
  <si>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</si>
  <si>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</si>
  <si>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</si>
  <si>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</si>
  <si>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</si>
  <si>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</si>
  <si>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</si>
  <si>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</si>
  <si>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</si>
  <si>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</si>
  <si>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</si>
  <si>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</si>
  <si>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</si>
  <si>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</si>
  <si>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</si>
  <si>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</si>
  <si>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</si>
  <si>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</si>
  <si>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</si>
  <si>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</si>
  <si>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</si>
  <si>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</si>
  <si>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</si>
  <si>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</si>
  <si>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</si>
  <si>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</si>
  <si>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</si>
  <si>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</si>
  <si>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</si>
  <si>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</si>
  <si>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</si>
  <si>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</si>
  <si>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</si>
  <si>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</si>
  <si>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</si>
  <si>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</si>
  <si>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</si>
  <si>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</si>
  <si>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</si>
  <si>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</si>
  <si>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</si>
  <si>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</si>
  <si>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</si>
  <si>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</si>
  <si>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</si>
  <si>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</si>
  <si>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</si>
  <si>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</si>
  <si>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</si>
  <si>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</si>
  <si>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</si>
  <si>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</si>
  <si>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</si>
  <si>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</si>
  <si>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</si>
  <si>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</si>
  <si>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</si>
  <si>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</si>
  <si>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</si>
  <si>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</si>
  <si>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</si>
  <si>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</si>
  <si>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</si>
  <si>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</si>
  <si>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</si>
  <si>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</si>
  <si>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</si>
  <si>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</si>
  <si>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</si>
  <si>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</si>
  <si>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</si>
  <si>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</si>
  <si>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</si>
  <si>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</si>
  <si>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</si>
  <si>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</si>
  <si>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</si>
  <si>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</si>
  <si>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</si>
  <si>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</si>
  <si>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</si>
  <si>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</si>
  <si>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</si>
  <si>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</si>
  <si>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</si>
  <si>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</si>
  <si>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</si>
  <si>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</si>
  <si>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</si>
  <si>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</si>
  <si>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</si>
  <si>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</si>
  <si>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</si>
  <si>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</si>
  <si>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</si>
  <si>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</si>
  <si>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</si>
  <si>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</si>
  <si>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</si>
  <si>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</si>
  <si>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</si>
  <si>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</si>
  <si>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</si>
  <si>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</si>
  <si>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</si>
  <si>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</si>
  <si>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</si>
  <si>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</si>
  <si>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</si>
  <si>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</si>
  <si>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</si>
  <si>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</si>
  <si>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</si>
  <si>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</si>
  <si>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</si>
  <si>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</si>
  <si>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</si>
  <si>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</si>
  <si>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</si>
  <si>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</si>
  <si>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</si>
  <si>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</si>
  <si>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</si>
  <si>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</si>
  <si>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</si>
  <si>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</si>
  <si>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</si>
  <si>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</si>
  <si>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</si>
  <si>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</si>
  <si>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</si>
  <si>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</si>
  <si>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</si>
  <si>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</si>
  <si>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</si>
  <si>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</si>
  <si>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</si>
  <si>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</si>
  <si>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</si>
  <si>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</si>
  <si>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</si>
  <si>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</si>
  <si>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</si>
  <si>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</si>
  <si>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</si>
  <si>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</si>
  <si>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</si>
  <si>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</si>
  <si>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</si>
  <si>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</si>
  <si>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</si>
  <si>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</si>
  <si>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</si>
  <si>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</si>
  <si>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</si>
  <si>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</si>
  <si>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</si>
  <si>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</si>
  <si>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</si>
  <si>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</si>
  <si>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</si>
  <si>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</si>
  <si>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</si>
  <si>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</si>
  <si>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</si>
  <si>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</si>
  <si>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</si>
  <si>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</si>
  <si>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</si>
  <si>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</si>
  <si>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</si>
  <si>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</si>
  <si>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</si>
  <si>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</si>
  <si>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</si>
  <si>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</si>
  <si>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</si>
  <si>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</si>
  <si>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</si>
  <si>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</si>
  <si>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</si>
  <si>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</si>
  <si>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</si>
  <si>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</si>
  <si>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</si>
  <si>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</si>
  <si>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</si>
  <si>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</si>
  <si>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</si>
  <si>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</si>
  <si>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</si>
  <si>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</si>
  <si>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</si>
  <si>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</si>
  <si>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</si>
  <si>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</si>
  <si>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</si>
  <si>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</si>
  <si>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</si>
  <si>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</si>
  <si>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</si>
  <si>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</si>
  <si>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</si>
  <si>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</si>
  <si>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</si>
  <si>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</si>
  <si>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</si>
  <si>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</si>
  <si>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</si>
  <si>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</si>
  <si>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</si>
  <si>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</si>
  <si>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</si>
  <si>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</si>
  <si>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</si>
  <si>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</si>
  <si>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</si>
  <si>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</si>
  <si>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</si>
  <si>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</si>
  <si>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</si>
  <si>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</si>
  <si>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</si>
  <si>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</si>
  <si>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</si>
  <si>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</si>
  <si>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</si>
  <si>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</si>
  <si>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</si>
  <si>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</si>
  <si>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</si>
  <si>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</si>
  <si>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</si>
  <si>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</si>
  <si>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</si>
  <si>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</si>
  <si>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</si>
  <si>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</si>
  <si>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</si>
  <si>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</si>
  <si>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</si>
  <si>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</si>
  <si>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</si>
  <si>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</si>
  <si>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</si>
  <si>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</si>
  <si>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</si>
  <si>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</si>
  <si>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</si>
  <si>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</si>
  <si>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</si>
  <si>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</si>
  <si>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</si>
  <si>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</si>
  <si>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</si>
  <si>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</si>
  <si>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</si>
  <si>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</si>
  <si>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</si>
  <si>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</si>
  <si>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</si>
  <si>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</si>
  <si>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</si>
  <si>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</si>
  <si>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</si>
  <si>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</si>
  <si>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</si>
  <si>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</si>
  <si>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</si>
  <si>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</si>
  <si>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</si>
  <si>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</si>
  <si>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</si>
  <si>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</si>
  <si>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</si>
  <si>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</si>
  <si>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</si>
  <si>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</si>
  <si>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</si>
  <si>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</si>
  <si>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</si>
  <si>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</si>
  <si>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</si>
  <si>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</si>
  <si>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</si>
  <si>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</si>
  <si>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</si>
  <si>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</si>
  <si>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</si>
  <si>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</si>
  <si>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</si>
  <si>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</si>
  <si>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</si>
  <si>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</si>
  <si>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</si>
  <si>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</si>
  <si>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</si>
  <si>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</si>
  <si>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</si>
  <si>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</si>
  <si>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</si>
  <si>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</si>
  <si>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</si>
  <si>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</si>
  <si>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</si>
  <si>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</si>
  <si>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</si>
  <si>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</si>
  <si>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</si>
  <si>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</si>
  <si>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</si>
  <si>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</si>
  <si>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</si>
  <si>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</si>
  <si>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</si>
  <si>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</si>
  <si>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</si>
  <si>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</si>
  <si>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</si>
  <si>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</si>
  <si>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</si>
  <si>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</si>
  <si>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</si>
  <si>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</si>
  <si>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</si>
  <si>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</si>
  <si>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</si>
  <si>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</si>
  <si>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</si>
  <si>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</si>
  <si>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</si>
  <si>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</si>
  <si>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</si>
  <si>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</si>
  <si>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</si>
  <si>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</si>
  <si>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</si>
  <si>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</si>
  <si>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</si>
  <si>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</si>
  <si>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</si>
  <si>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</si>
  <si>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</si>
  <si>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</si>
  <si>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</si>
  <si>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</si>
  <si>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</si>
  <si>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</si>
  <si>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</si>
  <si>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</si>
  <si>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</si>
  <si>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</si>
  <si>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</si>
  <si>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</si>
  <si>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</si>
  <si>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</si>
  <si>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</si>
  <si>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</si>
  <si>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</si>
  <si>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</si>
  <si>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</si>
  <si>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</si>
  <si>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</si>
  <si>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</si>
  <si>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</si>
  <si>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</si>
  <si>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</si>
  <si>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</si>
  <si>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</si>
  <si>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</si>
  <si>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</si>
  <si>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</si>
  <si>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</si>
  <si>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</si>
  <si>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</si>
  <si>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</si>
  <si>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</si>
  <si>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</si>
  <si>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</si>
  <si>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</si>
  <si>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</si>
  <si>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</si>
  <si>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</si>
  <si>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</si>
  <si>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</si>
  <si>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</si>
  <si>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</si>
  <si>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</si>
  <si>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</si>
  <si>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</si>
  <si>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</si>
  <si>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</si>
  <si>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</si>
  <si>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</si>
  <si>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</si>
  <si>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</si>
  <si>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</si>
  <si>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</si>
  <si>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</si>
  <si>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</si>
  <si>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</si>
  <si>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</si>
  <si>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</si>
  <si>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</si>
  <si>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</si>
  <si>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</si>
  <si>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</si>
  <si>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</si>
  <si>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</si>
  <si>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</si>
  <si>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</si>
  <si>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</si>
  <si>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</si>
  <si>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</si>
  <si>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</si>
  <si>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</si>
  <si>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</si>
  <si>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</si>
  <si>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</si>
  <si>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</si>
  <si>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</si>
  <si>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</si>
  <si>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</si>
  <si>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</si>
  <si>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</si>
  <si>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</si>
  <si>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</si>
  <si>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</si>
  <si>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</si>
  <si>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</si>
  <si>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</si>
  <si>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</si>
  <si>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</si>
  <si>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</si>
  <si>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</si>
  <si>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</si>
  <si>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</si>
  <si>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</si>
  <si>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</si>
  <si>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</si>
  <si>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</si>
  <si>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</si>
  <si>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</si>
  <si>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</si>
  <si>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</si>
  <si>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</si>
  <si>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</si>
  <si>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</si>
  <si>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</si>
  <si>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</si>
  <si>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</si>
  <si>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</si>
  <si>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</si>
  <si>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</si>
  <si>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</si>
  <si>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</si>
  <si>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</si>
  <si>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</si>
  <si>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</si>
  <si>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</si>
  <si>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</si>
  <si>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</si>
  <si>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</si>
  <si>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</si>
  <si>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</si>
  <si>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</si>
  <si>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</si>
  <si>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</si>
  <si>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</si>
  <si>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</si>
  <si>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</si>
  <si>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</si>
  <si>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</si>
  <si>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</si>
  <si>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</si>
  <si>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</si>
  <si>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</si>
  <si>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</si>
  <si>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</si>
  <si>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</si>
  <si>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</si>
  <si>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</si>
  <si>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</si>
  <si>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</si>
  <si>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</si>
  <si>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</si>
  <si>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</si>
  <si>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</si>
  <si>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</si>
  <si>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</si>
  <si>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</si>
  <si>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</si>
  <si>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</si>
  <si>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</si>
  <si>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</si>
  <si>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</si>
  <si>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</si>
  <si>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</si>
  <si>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</si>
  <si>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</si>
  <si>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</si>
  <si>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</si>
  <si>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</si>
  <si>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</si>
  <si>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</si>
  <si>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</si>
  <si>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</si>
  <si>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</si>
  <si>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</si>
  <si>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</si>
  <si>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</si>
  <si>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</si>
  <si>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</si>
  <si>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</si>
  <si>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</si>
  <si>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</si>
  <si>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</si>
  <si>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</si>
  <si>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</si>
  <si>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</si>
  <si>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</si>
  <si>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</si>
  <si>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</si>
  <si>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</si>
  <si>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</si>
  <si>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</si>
  <si>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</si>
  <si>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</si>
  <si>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</si>
  <si>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</si>
  <si>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</si>
  <si>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</si>
  <si>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</si>
  <si>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</si>
  <si>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</si>
  <si>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</si>
  <si>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</si>
  <si>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</si>
  <si>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</si>
  <si>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</si>
  <si>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</si>
  <si>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</si>
  <si>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</si>
  <si>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</si>
  <si>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</si>
  <si>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</si>
  <si>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</si>
  <si>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</si>
  <si>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</si>
  <si>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</si>
  <si>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</si>
  <si>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</si>
  <si>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</si>
  <si>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</si>
  <si>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</si>
  <si>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</si>
  <si>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</si>
  <si>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</si>
  <si>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</si>
  <si>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</si>
  <si>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</si>
  <si>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</si>
  <si>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</si>
  <si>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</si>
  <si>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</si>
  <si>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</si>
  <si>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</si>
  <si>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</si>
  <si>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</si>
  <si>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</si>
  <si>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</si>
  <si>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</si>
  <si>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</si>
  <si>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</si>
  <si>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</si>
  <si>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</si>
  <si>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</si>
  <si>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</si>
  <si>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</si>
  <si>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</si>
  <si>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</si>
  <si>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</si>
  <si>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</si>
  <si>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</si>
  <si>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</si>
  <si>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</si>
  <si>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</si>
  <si>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</si>
  <si>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</si>
  <si>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</si>
  <si>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</si>
  <si>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</si>
  <si>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</si>
  <si>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</si>
  <si>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</si>
  <si>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</si>
  <si>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</si>
  <si>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</si>
  <si>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</si>
  <si>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</si>
  <si>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</si>
  <si>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</si>
  <si>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</si>
  <si>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</si>
  <si>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</si>
  <si>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</si>
  <si>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</si>
  <si>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</si>
  <si>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</si>
  <si>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</si>
  <si>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</si>
  <si>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</si>
  <si>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</si>
  <si>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</si>
  <si>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</si>
  <si>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</si>
  <si>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</si>
  <si>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</si>
  <si>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</si>
  <si>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</si>
  <si>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</si>
  <si>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</si>
  <si>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</si>
  <si>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</si>
  <si>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</si>
  <si>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</si>
  <si>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</si>
  <si>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</si>
  <si>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</si>
  <si>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</si>
  <si>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</si>
  <si>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</si>
  <si>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</si>
  <si>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</si>
  <si>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</si>
  <si>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</si>
  <si>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</si>
  <si>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</si>
  <si>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</si>
  <si>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</si>
  <si>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</si>
  <si>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</si>
  <si>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</si>
  <si>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</si>
  <si>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</si>
  <si>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</si>
  <si>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</si>
  <si>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</si>
  <si>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</si>
  <si>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</si>
  <si>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</si>
  <si>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</si>
  <si>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</si>
  <si>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</si>
  <si>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</si>
  <si>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</si>
  <si>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</si>
  <si>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</si>
  <si>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</si>
  <si>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</si>
  <si>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</si>
  <si>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</si>
  <si>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</si>
  <si>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</si>
  <si>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</si>
  <si>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</si>
  <si>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</si>
  <si>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</si>
  <si>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</si>
  <si>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</si>
  <si>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</si>
  <si>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</si>
  <si>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</si>
  <si>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</si>
  <si>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</si>
  <si>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</si>
  <si>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</si>
  <si>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</si>
  <si>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</si>
  <si>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</si>
  <si>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</si>
  <si>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</si>
  <si>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</si>
  <si>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</si>
  <si>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</si>
  <si>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</si>
  <si>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</si>
  <si>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</si>
  <si>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</si>
  <si>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</si>
  <si>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</si>
  <si>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</si>
  <si>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</si>
  <si>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</si>
  <si>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</si>
  <si>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</si>
  <si>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</si>
  <si>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</si>
  <si>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</si>
  <si>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</si>
  <si>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</si>
  <si>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</si>
  <si>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</si>
  <si>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</si>
  <si>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</si>
  <si>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</si>
  <si>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</si>
  <si>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</si>
  <si>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</si>
  <si>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</si>
  <si>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</si>
  <si>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</si>
  <si>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</si>
  <si>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</si>
  <si>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</si>
  <si>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</si>
  <si>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</si>
  <si>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</si>
  <si>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</si>
  <si>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</si>
  <si>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</si>
  <si>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</si>
  <si>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</si>
  <si>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</si>
  <si>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</si>
  <si>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</si>
  <si>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</si>
  <si>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</si>
  <si>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</si>
  <si>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</si>
  <si>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</si>
  <si>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</si>
  <si>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</si>
  <si>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</si>
  <si>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</si>
  <si>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</si>
  <si>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</si>
  <si>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</si>
  <si>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</si>
  <si>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</si>
  <si>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</si>
  <si>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</si>
  <si>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</si>
  <si>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</si>
  <si>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</si>
  <si>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</si>
  <si>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</si>
  <si>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</si>
  <si>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</si>
  <si>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</si>
  <si>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</si>
  <si>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</si>
  <si>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</si>
  <si>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</si>
  <si>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</si>
  <si>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</si>
  <si>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</si>
  <si>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</si>
  <si>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</si>
  <si>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</si>
  <si>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</si>
  <si>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</si>
  <si>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</si>
  <si>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</si>
  <si>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</si>
  <si>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</si>
  <si>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</si>
  <si>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</si>
  <si>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</si>
  <si>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</si>
  <si>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</si>
  <si>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</si>
  <si>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</si>
  <si>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</si>
  <si>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</si>
  <si>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</si>
  <si>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</si>
  <si>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</si>
  <si>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</si>
  <si>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</si>
  <si>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</si>
  <si>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</si>
  <si>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</si>
  <si>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</si>
  <si>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</si>
  <si>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</si>
  <si>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</si>
  <si>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</si>
  <si>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</si>
  <si>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</si>
  <si>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</si>
  <si>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</si>
  <si>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</si>
  <si>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</si>
  <si>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</si>
  <si>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</si>
  <si>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</si>
  <si>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</si>
  <si>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</si>
  <si>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</si>
  <si>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</si>
  <si>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</si>
  <si>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</si>
  <si>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</si>
  <si>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</si>
  <si>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</si>
  <si>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</si>
  <si>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</si>
  <si>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</si>
  <si>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</si>
  <si>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</si>
  <si>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</si>
  <si>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</si>
  <si>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</si>
  <si>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</si>
  <si>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</si>
  <si>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</si>
  <si>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</si>
  <si>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</si>
  <si>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</si>
  <si>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</si>
  <si>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</si>
  <si>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</si>
  <si>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</si>
  <si>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</si>
  <si>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</si>
  <si>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</si>
  <si>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</si>
  <si>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</si>
  <si>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</si>
  <si>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</si>
  <si>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</si>
  <si>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</si>
  <si>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</si>
  <si>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</si>
  <si>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</si>
  <si>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</si>
  <si>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</si>
  <si>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</si>
  <si>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</si>
  <si>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</si>
  <si>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</si>
  <si>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</si>
  <si>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</si>
  <si>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</si>
  <si>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</si>
  <si>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</si>
  <si>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</si>
  <si>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</si>
  <si>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</si>
  <si>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</si>
  <si>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</si>
  <si>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</si>
  <si>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</si>
  <si>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</si>
  <si>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</si>
  <si>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</si>
  <si>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</si>
  <si>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</si>
  <si>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</si>
  <si>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</si>
  <si>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</si>
  <si>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</si>
  <si>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</si>
  <si>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</si>
  <si>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</si>
  <si>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</si>
  <si>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</si>
  <si>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</si>
  <si>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</si>
  <si>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</si>
  <si>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</si>
  <si>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</si>
  <si>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</si>
  <si>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</si>
  <si>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</si>
  <si>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</si>
  <si>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</si>
  <si>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</si>
  <si>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</si>
  <si>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</si>
  <si>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</si>
  <si>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</si>
  <si>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</si>
  <si>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</si>
  <si>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</si>
  <si>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</si>
  <si>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</si>
  <si>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</si>
  <si>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</si>
  <si>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</si>
  <si>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</si>
  <si>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</si>
  <si>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</si>
  <si>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</si>
  <si>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</si>
  <si>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</si>
  <si>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</si>
  <si>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</si>
  <si>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</si>
  <si>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</si>
  <si>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</si>
  <si>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</si>
  <si>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</si>
  <si>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</si>
  <si>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</si>
  <si>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</si>
  <si>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</si>
  <si>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</si>
  <si>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</si>
  <si>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</si>
  <si>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</si>
  <si>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</si>
  <si>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</si>
  <si>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</si>
  <si>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</si>
  <si>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</si>
  <si>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</si>
  <si>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</si>
  <si>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</si>
  <si>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</si>
  <si>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</si>
  <si>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</si>
  <si>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</si>
  <si>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</si>
  <si>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</si>
  <si>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</si>
  <si>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</si>
  <si>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</si>
  <si>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</si>
  <si>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</si>
  <si>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</si>
  <si>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</si>
  <si>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</si>
  <si>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</si>
  <si>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</si>
  <si>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</si>
  <si>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</si>
  <si>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</si>
  <si>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</si>
  <si>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</si>
  <si>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</si>
  <si>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</si>
  <si>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</si>
  <si>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</si>
  <si>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</si>
  <si>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</si>
  <si>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</si>
  <si>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</si>
  <si>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</si>
  <si>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</si>
  <si>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</si>
  <si>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</si>
  <si>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</si>
  <si>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</si>
  <si>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</si>
  <si>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</si>
  <si>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</si>
  <si>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</si>
  <si>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</si>
  <si>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</si>
  <si>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</si>
  <si>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</si>
  <si>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</si>
  <si>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</si>
  <si>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</si>
  <si>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</si>
  <si>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</si>
  <si>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</si>
  <si>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</si>
  <si>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</si>
  <si>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</si>
  <si>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</si>
  <si>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</si>
  <si>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</si>
  <si>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</si>
  <si>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</si>
  <si>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</si>
  <si>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</si>
  <si>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</si>
  <si>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</si>
  <si>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</si>
  <si>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</si>
  <si>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</si>
  <si>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</si>
  <si>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</si>
  <si>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</si>
  <si>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</si>
  <si>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</si>
  <si>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</si>
  <si>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</si>
  <si>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</si>
  <si>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</si>
  <si>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</si>
  <si>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</si>
  <si>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</si>
  <si>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</si>
  <si>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</si>
  <si>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</si>
  <si>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</si>
  <si>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</si>
  <si>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</si>
  <si>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</si>
  <si>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</si>
  <si>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</si>
  <si>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</si>
  <si>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</si>
  <si>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</si>
  <si>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</si>
  <si>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</si>
  <si>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</si>
  <si>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</si>
  <si>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</si>
  <si>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</si>
  <si>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</si>
  <si>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</si>
  <si>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</si>
  <si>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</si>
  <si>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</si>
  <si>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</si>
  <si>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</si>
  <si>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</si>
  <si>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</si>
  <si>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</si>
  <si>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</si>
  <si>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</si>
  <si>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</si>
  <si>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</si>
  <si>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</si>
  <si>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</si>
  <si>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</si>
  <si>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</si>
  <si>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</si>
  <si>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</si>
  <si>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</si>
  <si>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</si>
  <si>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</si>
  <si>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</si>
  <si>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</si>
  <si>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</si>
  <si>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</si>
  <si>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</si>
  <si>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</si>
  <si>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</si>
  <si>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</si>
  <si>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</si>
  <si>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</si>
  <si>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</si>
  <si>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</si>
  <si>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</si>
  <si>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</si>
  <si>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</si>
  <si>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</si>
  <si>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</si>
  <si>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</si>
  <si>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</si>
  <si>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</si>
  <si>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</si>
  <si>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</si>
  <si>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</si>
  <si>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</si>
  <si>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</si>
  <si>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</si>
  <si>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</si>
  <si>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</si>
  <si>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</si>
  <si>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</si>
  <si>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</si>
  <si>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</si>
  <si>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</si>
  <si>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</si>
  <si>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</si>
  <si>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</si>
  <si>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</si>
  <si>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</si>
  <si>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</si>
  <si>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</si>
  <si>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</si>
  <si>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</si>
  <si>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</si>
  <si>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</si>
  <si>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</si>
  <si>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</si>
  <si>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</si>
  <si>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</si>
  <si>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</si>
  <si>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</si>
  <si>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</si>
  <si>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</si>
  <si>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</si>
  <si>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</si>
  <si>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</si>
  <si>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</si>
  <si>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</si>
  <si>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</si>
  <si>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</si>
  <si>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</si>
  <si>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</si>
  <si>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</si>
  <si>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</si>
  <si>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</si>
  <si>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</si>
  <si>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</si>
  <si>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</si>
  <si>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</si>
  <si>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</si>
  <si>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</si>
  <si>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</si>
  <si>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</si>
  <si>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</si>
  <si>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</si>
  <si>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</si>
  <si>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</si>
  <si>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</si>
  <si>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</si>
  <si>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</si>
  <si>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</si>
  <si>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</si>
  <si>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</si>
  <si>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</si>
  <si>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</si>
  <si>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</si>
  <si>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</si>
  <si>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</si>
  <si>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</si>
  <si>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</si>
  <si>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</si>
  <si>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</si>
  <si>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</si>
  <si>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</si>
  <si>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</si>
  <si>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</si>
  <si>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</si>
  <si>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</si>
  <si>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</si>
  <si>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</si>
  <si>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</si>
  <si>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</si>
  <si>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</si>
  <si>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</si>
  <si>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</si>
  <si>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</si>
  <si>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</si>
  <si>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</si>
  <si>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</si>
  <si>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</si>
  <si>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</si>
  <si>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</si>
  <si>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</si>
  <si>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</si>
  <si>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</si>
  <si>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</si>
  <si>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</si>
  <si>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</si>
  <si>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</si>
  <si>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</si>
  <si>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</si>
  <si>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</si>
  <si>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</si>
  <si>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</si>
  <si>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</si>
  <si>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</si>
  <si>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</si>
  <si>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</si>
  <si>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</si>
  <si>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</si>
  <si>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</si>
  <si>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</si>
  <si>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</si>
  <si>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</si>
  <si>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</si>
  <si>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</si>
  <si>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</si>
  <si>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</si>
  <si>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</si>
  <si>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</si>
  <si>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</si>
  <si>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</si>
  <si>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</si>
  <si>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</si>
  <si>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</si>
  <si>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</si>
  <si>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</si>
  <si>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</si>
  <si>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</si>
  <si>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</si>
  <si>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</si>
  <si>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</si>
  <si>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</si>
  <si>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</si>
  <si>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</si>
  <si>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</si>
  <si>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</si>
  <si>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</si>
  <si>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</si>
  <si>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</si>
  <si>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</si>
  <si>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</si>
  <si>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</si>
  <si>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</si>
  <si>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</si>
  <si>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</si>
  <si>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</si>
  <si>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</si>
  <si>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</si>
  <si>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</si>
  <si>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</si>
  <si>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</si>
  <si>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</si>
  <si>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</si>
  <si>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</si>
  <si>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</si>
  <si>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</si>
  <si>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</si>
  <si>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</si>
  <si>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</si>
  <si>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</si>
  <si>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</si>
  <si>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</si>
  <si>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</si>
  <si>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</si>
  <si>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</si>
  <si>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</si>
  <si>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</si>
  <si>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</si>
  <si>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</si>
  <si>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</si>
  <si>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</si>
  <si>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</si>
  <si>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</si>
  <si>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</si>
  <si>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</si>
  <si>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</si>
  <si>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</si>
  <si>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</si>
  <si>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</si>
  <si>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</si>
  <si>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</si>
  <si>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</si>
  <si>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</si>
  <si>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</si>
  <si>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</si>
  <si>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</si>
  <si>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</si>
  <si>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</si>
  <si>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</si>
  <si>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</si>
  <si>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</si>
  <si>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</si>
  <si>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</si>
  <si>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</si>
  <si>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</si>
  <si>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</si>
  <si>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</si>
  <si>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</si>
  <si>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</si>
  <si>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</si>
  <si>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</si>
  <si>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</si>
  <si>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</si>
  <si>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</si>
  <si>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</si>
  <si>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</si>
  <si>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</si>
  <si>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</si>
  <si>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</si>
  <si>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</si>
  <si>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</si>
  <si>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</si>
  <si>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</si>
  <si>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</si>
  <si>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</si>
  <si>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</si>
  <si>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</si>
  <si>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</si>
  <si>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</si>
  <si>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</si>
  <si>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</si>
  <si>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</si>
  <si>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</si>
  <si>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</si>
  <si>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</si>
  <si>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</si>
  <si>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</si>
  <si>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</si>
  <si>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</si>
  <si>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</si>
  <si>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</si>
  <si>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</si>
  <si>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</si>
  <si>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</si>
  <si>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</si>
  <si>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</si>
  <si>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</si>
  <si>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</si>
  <si>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</si>
  <si>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</si>
  <si>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</si>
  <si>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</si>
  <si>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</si>
  <si>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</si>
  <si>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</si>
  <si>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</si>
  <si>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</si>
  <si>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</si>
  <si>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</si>
  <si>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</si>
  <si>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</si>
  <si>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</si>
  <si>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</si>
  <si>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</si>
  <si>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</si>
  <si>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</si>
  <si>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</si>
  <si>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</si>
  <si>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</si>
  <si>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</si>
  <si>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</si>
  <si>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</si>
  <si>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</si>
  <si>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</si>
  <si>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</si>
  <si>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</si>
  <si>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</si>
  <si>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</si>
  <si>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</si>
  <si>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</si>
  <si>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</si>
  <si>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</si>
  <si>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</si>
  <si>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</si>
  <si>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</si>
  <si>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</si>
  <si>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</si>
  <si>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</si>
  <si>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</si>
  <si>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</si>
  <si>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</si>
  <si>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</si>
  <si>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</si>
  <si>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</si>
  <si>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</si>
  <si>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</si>
  <si>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</si>
  <si>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</si>
  <si>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</si>
  <si>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</si>
  <si>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</si>
  <si>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</si>
  <si>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</si>
  <si>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</si>
  <si>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</si>
  <si>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</si>
  <si>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</si>
  <si>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</si>
  <si>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</si>
  <si>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</si>
  <si>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</si>
  <si>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</si>
  <si>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</si>
  <si>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</si>
  <si>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</si>
  <si>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</si>
  <si>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</si>
  <si>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</si>
  <si>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</si>
  <si>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</si>
  <si>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</si>
  <si>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</si>
  <si>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</si>
  <si>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</si>
  <si>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</si>
  <si>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</si>
  <si>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</si>
  <si>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</si>
  <si>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</si>
  <si>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</si>
  <si>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</si>
  <si>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</si>
  <si>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</si>
  <si>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</si>
  <si>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</si>
  <si>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</si>
  <si>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</si>
  <si>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</si>
  <si>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</si>
  <si>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</si>
  <si>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</si>
  <si>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</si>
  <si>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</si>
  <si>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</si>
  <si>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</si>
  <si>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</si>
  <si>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</si>
  <si>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</si>
  <si>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</si>
  <si>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</si>
  <si>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</si>
  <si>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</si>
  <si>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</si>
  <si>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</si>
  <si>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</si>
  <si>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</si>
  <si>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</si>
  <si>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</si>
  <si>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</si>
  <si>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</si>
  <si>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</si>
  <si>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</si>
  <si>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</si>
  <si>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</si>
  <si>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</si>
  <si>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</si>
  <si>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</si>
  <si>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</si>
  <si>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</si>
  <si>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</si>
  <si>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</si>
  <si>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</si>
  <si>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</si>
  <si>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</si>
  <si>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</si>
  <si>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</si>
  <si>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</si>
  <si>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</si>
  <si>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</si>
  <si>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</si>
  <si>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</si>
  <si>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</si>
  <si>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</si>
  <si>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</si>
  <si>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</si>
  <si>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</si>
  <si>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</si>
  <si>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</si>
  <si>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</si>
  <si>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</si>
  <si>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</si>
  <si>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</si>
  <si>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</si>
  <si>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</si>
  <si>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</si>
  <si>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</si>
  <si>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</si>
  <si>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</si>
  <si>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</si>
  <si>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</si>
  <si>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</si>
  <si>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</si>
  <si>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</si>
  <si>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</si>
  <si>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</si>
  <si>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</si>
  <si>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</si>
  <si>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</si>
  <si>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</si>
  <si>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</si>
  <si>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</si>
  <si>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</si>
  <si>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</si>
  <si>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</si>
  <si>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</si>
  <si>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</si>
  <si>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</si>
  <si>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</si>
  <si>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</si>
  <si>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</si>
  <si>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</si>
  <si>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</si>
  <si>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</si>
  <si>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</si>
  <si>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</si>
  <si>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</si>
  <si>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</si>
  <si>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</si>
  <si>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</si>
  <si>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</si>
  <si>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</si>
  <si>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</si>
  <si>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</si>
  <si>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</si>
  <si>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</si>
  <si>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</si>
  <si>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</si>
  <si>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</si>
  <si>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</si>
  <si>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</si>
  <si>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</si>
  <si>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</si>
  <si>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</si>
  <si>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</si>
  <si>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</si>
  <si>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</si>
  <si>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</si>
  <si>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</si>
  <si>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</si>
  <si>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</si>
  <si>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</si>
  <si>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</si>
  <si>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</si>
  <si>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</si>
  <si>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</si>
  <si>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</si>
  <si>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</si>
  <si>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</si>
  <si>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</si>
  <si>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</si>
  <si>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</si>
  <si>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</si>
  <si>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</si>
  <si>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</si>
  <si>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</si>
  <si>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</si>
  <si>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</si>
  <si>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</si>
  <si>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</si>
  <si>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</si>
  <si>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</si>
  <si>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</si>
  <si>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</si>
  <si>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</si>
  <si>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</si>
  <si>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</si>
  <si>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</si>
  <si>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</si>
  <si>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</si>
  <si>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</si>
  <si>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</si>
  <si>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</si>
  <si>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</si>
  <si>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</si>
  <si>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</si>
  <si>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</si>
  <si>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</si>
  <si>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</si>
  <si>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</si>
  <si>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</si>
  <si>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</si>
  <si>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</si>
  <si>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</si>
  <si>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</si>
  <si>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</si>
  <si>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</si>
  <si>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</si>
  <si>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</si>
  <si>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</si>
  <si>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</si>
  <si>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</si>
  <si>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</si>
  <si>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</si>
  <si>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</si>
  <si>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</si>
  <si>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</si>
  <si>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</si>
  <si>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</si>
  <si>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</si>
  <si>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</si>
  <si>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</si>
  <si>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</si>
  <si>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</si>
  <si>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</si>
  <si>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</si>
  <si>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</si>
  <si>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</si>
  <si>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</si>
  <si>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</si>
  <si>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</si>
  <si>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</si>
  <si>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</si>
  <si>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</si>
  <si>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</si>
  <si>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</si>
  <si>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</si>
  <si>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</si>
  <si>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</si>
  <si>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</si>
  <si>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</si>
  <si>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</si>
  <si>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</si>
  <si>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</si>
  <si>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</si>
  <si>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</si>
  <si>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</si>
  <si>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</si>
  <si>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</si>
  <si>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</si>
  <si>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</si>
  <si>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</si>
  <si>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</si>
  <si>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</si>
  <si>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</si>
  <si>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</si>
  <si>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</si>
  <si>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</si>
  <si>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</si>
  <si>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</si>
  <si>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</si>
  <si>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</si>
  <si>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</si>
  <si>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</si>
  <si>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</si>
  <si>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</si>
  <si>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</si>
  <si>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</si>
  <si>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</si>
  <si>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</si>
  <si>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</si>
  <si>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</si>
  <si>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</si>
  <si>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</si>
  <si>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</si>
  <si>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</si>
  <si>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</si>
  <si>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</si>
  <si>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</si>
  <si>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</si>
  <si>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</si>
  <si>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</si>
  <si>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</si>
  <si>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</si>
  <si>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</si>
  <si>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</si>
  <si>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</si>
  <si>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</si>
  <si>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</si>
  <si>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</si>
  <si>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</si>
  <si>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</si>
  <si>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</si>
  <si>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</si>
  <si>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</si>
  <si>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</si>
  <si>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</si>
  <si>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</si>
  <si>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</si>
  <si>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</si>
  <si>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</si>
  <si>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</si>
  <si>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</si>
  <si>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</si>
  <si>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</si>
  <si>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</si>
  <si>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</si>
  <si>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</si>
  <si>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</si>
  <si>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</si>
  <si>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</si>
  <si>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</si>
  <si>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</si>
  <si>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</si>
  <si>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</si>
  <si>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</si>
  <si>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</si>
  <si>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</si>
  <si>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</si>
  <si>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</si>
  <si>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</si>
  <si>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</si>
  <si>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</si>
  <si>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</si>
  <si>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</si>
  <si>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</si>
  <si>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</si>
  <si>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</si>
  <si>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</si>
  <si>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</si>
  <si>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</si>
  <si>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</si>
  <si>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</si>
  <si>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</si>
  <si>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</si>
  <si>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</si>
  <si>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</si>
  <si>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</si>
  <si>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</si>
  <si>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</si>
  <si>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</si>
  <si>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</si>
  <si>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</si>
  <si>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</si>
  <si>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</si>
  <si>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</si>
  <si>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</si>
  <si>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</si>
  <si>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</si>
  <si>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</si>
  <si>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</si>
  <si>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</si>
  <si>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</si>
  <si>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</si>
  <si>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</si>
  <si>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</si>
  <si>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</si>
  <si>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</si>
  <si>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</si>
  <si>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</si>
  <si>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</si>
  <si>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</si>
  <si>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</si>
  <si>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</si>
  <si>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</si>
  <si>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</si>
  <si>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</si>
  <si>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</si>
  <si>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</si>
  <si>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</si>
  <si>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</si>
  <si>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</si>
  <si>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</si>
  <si>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</si>
  <si>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</si>
  <si>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</si>
  <si>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</si>
  <si>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</si>
  <si>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</si>
  <si>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</si>
  <si>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</si>
  <si>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</si>
  <si>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</si>
  <si>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</si>
  <si>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</si>
  <si>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</si>
  <si>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</si>
  <si>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</si>
  <si>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</si>
  <si>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</si>
  <si>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</si>
  <si>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</si>
  <si>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</si>
  <si>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</si>
  <si>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</si>
  <si>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</si>
  <si>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</si>
  <si>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</si>
  <si>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</si>
  <si>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</si>
  <si>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</si>
  <si>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</si>
  <si>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</si>
  <si>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</si>
  <si>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</si>
  <si>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</si>
  <si>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</si>
  <si>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</si>
  <si>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</si>
  <si>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</si>
  <si>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</si>
  <si>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</si>
  <si>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</si>
  <si>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</si>
  <si>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</si>
  <si>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</si>
  <si>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</si>
  <si>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</si>
  <si>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</si>
  <si>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</si>
  <si>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</si>
  <si>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</si>
  <si>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</si>
  <si>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</si>
  <si>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</si>
  <si>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</si>
  <si>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</si>
  <si>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</si>
  <si>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</si>
  <si>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</si>
  <si>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</si>
  <si>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</si>
  <si>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</si>
  <si>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</si>
  <si>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</si>
  <si>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</si>
  <si>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</si>
  <si>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</si>
  <si>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</si>
  <si>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</si>
  <si>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</si>
  <si>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</si>
  <si>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</si>
  <si>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</si>
  <si>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</si>
  <si>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</si>
  <si>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</si>
  <si>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</si>
  <si>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</si>
  <si>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</si>
  <si>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</si>
  <si>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</si>
  <si>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</si>
  <si>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</si>
  <si>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</si>
  <si>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</si>
  <si>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</si>
  <si>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</si>
  <si>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</si>
  <si>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</si>
  <si>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</si>
  <si>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</si>
  <si>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</si>
  <si>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</si>
  <si>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</si>
  <si>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</si>
  <si>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</si>
  <si>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</si>
  <si>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</si>
  <si>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</si>
  <si>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</si>
  <si>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</si>
  <si>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</si>
  <si>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</si>
  <si>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</si>
  <si>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</si>
  <si>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</si>
  <si>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</si>
  <si>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</si>
  <si>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</si>
  <si>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</si>
  <si>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</si>
  <si>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</si>
  <si>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</si>
  <si>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</si>
  <si>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</si>
  <si>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</si>
  <si>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</si>
  <si>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</si>
  <si>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</si>
  <si>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</si>
  <si>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</si>
  <si>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</si>
  <si>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</si>
  <si>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</si>
  <si>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</si>
  <si>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</si>
  <si>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</si>
  <si>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</si>
  <si>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</si>
  <si>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</si>
  <si>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</si>
  <si>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</si>
  <si>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</si>
  <si>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</si>
  <si>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</si>
  <si>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</si>
  <si>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</si>
  <si>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</si>
  <si>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</si>
  <si>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</si>
  <si>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</si>
  <si>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</si>
  <si>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</si>
  <si>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</si>
  <si>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</si>
  <si>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</si>
  <si>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</si>
  <si>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</si>
  <si>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</si>
  <si>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</si>
  <si>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</si>
  <si>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</si>
  <si>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</si>
  <si>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</si>
  <si>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</si>
  <si>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</si>
  <si>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</si>
  <si>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</si>
  <si>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</si>
  <si>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</si>
  <si>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</si>
  <si>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</si>
  <si>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</si>
  <si>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</si>
  <si>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</si>
  <si>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</si>
  <si>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</si>
  <si>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</si>
  <si>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</si>
  <si>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</si>
  <si>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</si>
  <si>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</si>
  <si>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</si>
  <si>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</si>
  <si>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</si>
  <si>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</si>
  <si>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</si>
  <si>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</si>
  <si>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</si>
  <si>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</si>
  <si>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</si>
  <si>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</si>
  <si>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</si>
  <si>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</si>
  <si>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</si>
  <si>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</si>
  <si>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</si>
  <si>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</si>
  <si>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</si>
  <si>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</si>
  <si>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</si>
  <si>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</si>
  <si>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</si>
  <si>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</si>
  <si>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</si>
  <si>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</si>
  <si>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</si>
  <si>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</si>
  <si>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</si>
  <si>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</si>
  <si>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</si>
  <si>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</si>
  <si>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</si>
  <si>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</si>
  <si>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</si>
  <si>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</si>
  <si>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</si>
  <si>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</si>
  <si>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</si>
  <si>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</si>
  <si>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</si>
  <si>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</si>
  <si>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</si>
  <si>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</si>
  <si>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</si>
  <si>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</si>
  <si>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</si>
  <si>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</si>
  <si>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</si>
  <si>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</si>
  <si>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</si>
  <si>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</si>
  <si>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</si>
  <si>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</si>
  <si>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</si>
  <si>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</si>
  <si>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</si>
  <si>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</si>
  <si>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</si>
  <si>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</si>
  <si>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</si>
  <si>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</si>
  <si>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</si>
  <si>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</si>
  <si>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</si>
  <si>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</si>
  <si>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</si>
  <si>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</si>
  <si>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</si>
  <si>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</si>
  <si>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</si>
  <si>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</si>
  <si>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</si>
  <si>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</si>
  <si>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</si>
  <si>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</si>
  <si>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</si>
  <si>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</si>
  <si>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</si>
  <si>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</si>
  <si>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</si>
  <si>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</si>
  <si>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</si>
  <si>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</si>
  <si>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</si>
  <si>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</si>
  <si>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</si>
  <si>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</si>
  <si>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</si>
  <si>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</si>
  <si>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</si>
  <si>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</si>
  <si>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</si>
  <si>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</si>
  <si>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</si>
  <si>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</si>
  <si>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</si>
  <si>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</si>
  <si>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</si>
  <si>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</si>
  <si>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</si>
  <si>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</si>
  <si>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</si>
  <si>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</si>
  <si>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</si>
  <si>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</si>
  <si>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</si>
  <si>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</si>
  <si>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</si>
  <si>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</si>
  <si>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</si>
  <si>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</si>
  <si>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</si>
  <si>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</si>
  <si>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</si>
  <si>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</si>
  <si>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</si>
  <si>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</si>
  <si>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</si>
  <si>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</si>
  <si>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</si>
  <si>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</si>
  <si>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</si>
  <si>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</si>
  <si>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</si>
  <si>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</si>
  <si>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</si>
  <si>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</si>
  <si>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</si>
  <si>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</si>
  <si>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</si>
  <si>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</si>
  <si>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</si>
  <si>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</si>
  <si>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</si>
  <si>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</si>
  <si>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</si>
  <si>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</si>
  <si>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</si>
  <si>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</si>
  <si>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</si>
  <si>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</si>
  <si>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</si>
  <si>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</si>
  <si>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</si>
  <si>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</si>
  <si>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</si>
  <si>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</si>
  <si>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</si>
  <si>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</si>
  <si>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</si>
  <si>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</si>
  <si>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</si>
  <si>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</si>
  <si>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</si>
  <si>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</si>
  <si>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</si>
  <si>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</si>
  <si>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</si>
  <si>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</si>
  <si>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</si>
  <si>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</si>
  <si>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</si>
  <si>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</si>
  <si>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</si>
  <si>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</si>
  <si>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</si>
  <si>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</si>
  <si>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</si>
  <si>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</si>
  <si>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</si>
  <si>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</si>
  <si>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</si>
  <si>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</si>
  <si>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</si>
  <si>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</si>
  <si>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</si>
  <si>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</si>
  <si>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</si>
  <si>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</si>
  <si>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</si>
  <si>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</si>
  <si>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</si>
  <si>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</si>
  <si>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</si>
  <si>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</si>
  <si>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</si>
  <si>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</si>
  <si>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</si>
  <si>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</si>
  <si>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</si>
  <si>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</si>
  <si>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</si>
  <si>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</si>
  <si>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</si>
  <si>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</si>
  <si>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</si>
  <si>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</si>
  <si>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</si>
  <si>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</si>
  <si>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</si>
  <si>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</si>
  <si>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</si>
  <si>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</si>
  <si>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</si>
  <si>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</si>
  <si>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</si>
  <si>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</si>
  <si>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</si>
  <si>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</si>
  <si>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</si>
  <si>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</si>
  <si>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</si>
  <si>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</si>
  <si>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</si>
  <si>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</si>
  <si>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</si>
  <si>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</si>
  <si>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</si>
  <si>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</si>
  <si>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</si>
  <si>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</si>
  <si>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</si>
  <si>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</si>
  <si>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</si>
  <si>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</si>
  <si>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</si>
  <si>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</si>
  <si>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</si>
  <si>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</si>
  <si>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</si>
  <si>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</si>
  <si>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</si>
  <si>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</si>
  <si>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</si>
  <si>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</si>
  <si>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</si>
  <si>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</si>
  <si>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</si>
  <si>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</si>
  <si>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</si>
  <si>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</si>
  <si>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</si>
  <si>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</si>
  <si>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</si>
  <si>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</si>
  <si>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</si>
  <si>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</si>
  <si>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</si>
  <si>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</si>
  <si>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</si>
  <si>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</si>
  <si>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</si>
  <si>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</si>
  <si>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</si>
  <si>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</si>
  <si>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</si>
  <si>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</si>
  <si>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</si>
  <si>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</si>
  <si>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</si>
  <si>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</si>
  <si>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</si>
  <si>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</si>
  <si>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</si>
  <si>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</si>
  <si>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</si>
  <si>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</si>
  <si>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</si>
  <si>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</si>
  <si>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</si>
  <si>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</si>
  <si>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</si>
  <si>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</si>
  <si>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</si>
  <si>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</si>
  <si>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</si>
  <si>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</si>
  <si>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</si>
  <si>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</si>
  <si>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</si>
  <si>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</si>
  <si>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</si>
  <si>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</si>
  <si>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</si>
  <si>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</si>
  <si>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</si>
  <si>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</si>
  <si>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</si>
  <si>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</si>
  <si>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</si>
  <si>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</si>
  <si>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</si>
  <si>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</si>
  <si>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</si>
  <si>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</si>
  <si>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</si>
  <si>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</si>
  <si>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</si>
  <si>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</si>
  <si>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</si>
  <si>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</si>
  <si>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</si>
  <si>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</si>
  <si>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</si>
  <si>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</si>
  <si>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</si>
  <si>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</si>
  <si>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</si>
  <si>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</si>
  <si>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</si>
  <si>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</si>
  <si>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</si>
  <si>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</si>
  <si>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</si>
  <si>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</si>
  <si>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</si>
  <si>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</si>
  <si>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</si>
  <si>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</si>
  <si>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</si>
  <si>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</si>
  <si>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</si>
  <si>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</si>
  <si>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</si>
  <si>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</si>
  <si>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</si>
  <si>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</si>
  <si>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</si>
  <si>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</si>
  <si>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</si>
  <si>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</si>
  <si>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</si>
  <si>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</si>
  <si>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</si>
  <si>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</si>
  <si>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</si>
  <si>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</si>
  <si>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</si>
  <si>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</si>
  <si>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</si>
  <si>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</si>
  <si>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</si>
  <si>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</si>
  <si>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</si>
  <si>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</si>
  <si>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</si>
  <si>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</si>
  <si>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</si>
  <si>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</si>
  <si>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</si>
  <si>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</si>
  <si>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</si>
  <si>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</si>
  <si>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</si>
  <si>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</si>
  <si>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</si>
  <si>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</si>
  <si>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</si>
  <si>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</si>
  <si>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</si>
  <si>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</si>
  <si>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</si>
  <si>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</si>
  <si>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</si>
  <si>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</si>
  <si>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</si>
  <si>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</si>
  <si>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</si>
  <si>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</si>
  <si>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</si>
  <si>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</si>
  <si>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</si>
  <si>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</si>
  <si>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</si>
  <si>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</si>
  <si>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</si>
  <si>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</si>
  <si>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</si>
  <si>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</si>
  <si>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</si>
  <si>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</si>
  <si>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</si>
  <si>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</si>
  <si>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</si>
  <si>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</si>
  <si>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</si>
  <si>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</si>
  <si>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</si>
  <si>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</si>
  <si>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</si>
  <si>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</si>
  <si>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</si>
  <si>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</si>
  <si>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</si>
  <si>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</si>
  <si>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</si>
  <si>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</si>
  <si>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</si>
  <si>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</si>
  <si>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</si>
  <si>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</si>
  <si>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</si>
  <si>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</si>
  <si>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</si>
  <si>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</si>
  <si>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</si>
  <si>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</si>
  <si>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</si>
  <si>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</si>
  <si>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</si>
  <si>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</si>
  <si>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</si>
  <si>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</si>
  <si>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</si>
  <si>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</si>
  <si>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</si>
  <si>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</si>
  <si>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</si>
  <si>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</si>
  <si>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</si>
  <si>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</si>
  <si>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</si>
  <si>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</si>
  <si>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</si>
  <si>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</si>
  <si>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</si>
  <si>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</si>
  <si>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</si>
  <si>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</si>
  <si>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</si>
  <si>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</si>
  <si>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</si>
  <si>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</si>
  <si>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</si>
  <si>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</si>
  <si>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</si>
  <si>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</si>
  <si>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</si>
  <si>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</si>
  <si>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</si>
  <si>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</si>
  <si>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</si>
  <si>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</si>
  <si>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</si>
  <si>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</si>
  <si>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</si>
  <si>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</si>
  <si>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</si>
  <si>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</si>
  <si>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</si>
  <si>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</si>
  <si>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</si>
  <si>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</si>
  <si>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</si>
  <si>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</si>
  <si>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</si>
  <si>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</si>
  <si>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</si>
  <si>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</si>
  <si>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</si>
  <si>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</si>
  <si>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</si>
  <si>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</si>
  <si>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</si>
  <si>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</si>
  <si>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</si>
  <si>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</si>
  <si>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</si>
  <si>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</si>
  <si>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</si>
  <si>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</si>
  <si>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</si>
  <si>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</si>
  <si>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</si>
  <si>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</si>
  <si>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</si>
  <si>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</si>
  <si>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</si>
  <si>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</si>
  <si>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</si>
  <si>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</si>
  <si>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</si>
  <si>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</si>
  <si>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</si>
  <si>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</si>
  <si>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</si>
  <si>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</si>
  <si>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</si>
  <si>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</si>
  <si>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</si>
  <si>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</si>
  <si>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</si>
  <si>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</si>
  <si>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</si>
  <si>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</si>
  <si>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</si>
  <si>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</si>
  <si>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</si>
  <si>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</si>
  <si>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</si>
  <si>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</si>
  <si>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</si>
  <si>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</si>
  <si>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</si>
  <si>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</si>
  <si>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</si>
  <si>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</si>
  <si>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</si>
  <si>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</si>
  <si>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</si>
  <si>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</si>
  <si>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</si>
  <si>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</si>
  <si>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</si>
  <si>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</si>
  <si>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</si>
  <si>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</si>
  <si>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</si>
  <si>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</si>
  <si>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</si>
  <si>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</si>
  <si>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</si>
  <si>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</si>
  <si>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</si>
  <si>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</si>
  <si>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</si>
  <si>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</si>
  <si>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</si>
  <si>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</si>
  <si>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</si>
  <si>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</si>
  <si>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</si>
  <si>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</si>
  <si>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</si>
  <si>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</si>
  <si>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</si>
  <si>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</si>
  <si>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</si>
  <si>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</si>
  <si>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</si>
  <si>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</si>
  <si>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</si>
  <si>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</si>
  <si>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</si>
  <si>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</si>
  <si>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</si>
  <si>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</si>
  <si>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</si>
  <si>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</si>
  <si>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</si>
  <si>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</si>
  <si>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</si>
  <si>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</si>
  <si>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</si>
  <si>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</si>
  <si>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</si>
  <si>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</si>
  <si>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</si>
  <si>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</si>
  <si>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</si>
  <si>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</si>
  <si>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</si>
  <si>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</si>
  <si>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</si>
  <si>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</si>
  <si>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</si>
  <si>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</si>
  <si>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</si>
  <si>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</si>
  <si>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</si>
  <si>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</si>
  <si>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</si>
  <si>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</si>
  <si>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</si>
  <si>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</si>
  <si>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</si>
  <si>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</si>
  <si>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</si>
  <si>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</si>
  <si>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</si>
  <si>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</si>
  <si>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</si>
  <si>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</si>
  <si>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</si>
  <si>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</si>
  <si>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</si>
  <si>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</si>
  <si>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</si>
  <si>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</si>
  <si>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</si>
  <si>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</si>
  <si>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</si>
  <si>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</si>
  <si>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</si>
  <si>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</si>
  <si>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</si>
  <si>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</si>
  <si>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</si>
  <si>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</si>
  <si>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</si>
  <si>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</si>
  <si>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</si>
  <si>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</si>
  <si>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</si>
  <si>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</si>
  <si>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</si>
  <si>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</si>
  <si>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</si>
  <si>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</si>
  <si>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</si>
  <si>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</si>
  <si>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</si>
  <si>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</si>
  <si>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</si>
  <si>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</si>
  <si>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</si>
  <si>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</si>
  <si>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</si>
  <si>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</si>
  <si>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</si>
  <si>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</si>
  <si>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</si>
  <si>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</si>
  <si>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</si>
  <si>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</si>
  <si>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</si>
  <si>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</si>
  <si>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</si>
  <si>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</si>
  <si>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</si>
  <si>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</si>
  <si>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</si>
  <si>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</si>
  <si>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</si>
  <si>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</si>
  <si>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</si>
  <si>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</si>
  <si>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</si>
  <si>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</si>
  <si>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</si>
  <si>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</si>
  <si>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</si>
  <si>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</si>
  <si>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</si>
  <si>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</si>
  <si>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</si>
  <si>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</si>
  <si>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</si>
  <si>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</si>
  <si>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</si>
  <si>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</si>
  <si>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</si>
  <si>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</si>
  <si>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</si>
  <si>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</si>
  <si>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</si>
  <si>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</si>
  <si>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</si>
  <si>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</si>
  <si>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</si>
  <si>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</si>
  <si>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</si>
  <si>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</si>
  <si>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</si>
  <si>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</si>
  <si>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</si>
  <si>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</si>
  <si>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</si>
  <si>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</si>
  <si>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</si>
  <si>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</si>
  <si>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</si>
  <si>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</si>
  <si>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</si>
  <si>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</si>
  <si>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</si>
  <si>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</si>
  <si>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</si>
  <si>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</si>
  <si>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</si>
  <si>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</si>
  <si>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</si>
  <si>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</si>
  <si>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</si>
  <si>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</si>
  <si>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</si>
  <si>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</si>
  <si>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</si>
  <si>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</si>
  <si>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</si>
  <si>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</si>
  <si>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</si>
  <si>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</si>
  <si>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</si>
  <si>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</si>
  <si>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</si>
  <si>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</si>
  <si>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</si>
  <si>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</si>
  <si>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</si>
  <si>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</si>
  <si>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</si>
  <si>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</si>
  <si>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</si>
  <si>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</si>
  <si>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</si>
  <si>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</si>
  <si>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</si>
  <si>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</si>
  <si>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</si>
  <si>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</si>
  <si>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</si>
  <si>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</si>
  <si>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</si>
  <si>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</si>
  <si>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</si>
  <si>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</si>
  <si>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</si>
  <si>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</si>
  <si>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</si>
  <si>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</si>
  <si>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</si>
  <si>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</si>
  <si>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</si>
  <si>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</si>
  <si>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</si>
  <si>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</si>
  <si>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</si>
  <si>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</si>
  <si>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</si>
  <si>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</si>
  <si>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</si>
  <si>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</si>
  <si>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</si>
  <si>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</si>
  <si>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</si>
  <si>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</si>
  <si>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</si>
  <si>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</si>
  <si>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</si>
  <si>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</si>
  <si>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</si>
  <si>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</si>
  <si>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</si>
  <si>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</si>
  <si>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</si>
  <si>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</si>
  <si>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</si>
  <si>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</si>
  <si>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</si>
  <si>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</si>
  <si>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</si>
  <si>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</si>
  <si>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</si>
  <si>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</si>
  <si>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</si>
  <si>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</si>
  <si>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</si>
  <si>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</si>
  <si>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</si>
  <si>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</si>
  <si>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</si>
  <si>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</si>
  <si>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</si>
  <si>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</si>
  <si>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</si>
  <si>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</si>
  <si>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</si>
  <si>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</si>
  <si>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</si>
  <si>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</si>
  <si>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</si>
  <si>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</si>
  <si>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</si>
  <si>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</si>
  <si>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</si>
  <si>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</si>
  <si>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</si>
  <si>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</si>
  <si>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</si>
  <si>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</si>
  <si>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</si>
  <si>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</si>
  <si>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</si>
  <si>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</si>
  <si>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</si>
  <si>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</si>
  <si>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</si>
  <si>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</si>
  <si>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</si>
  <si>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</si>
  <si>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</si>
  <si>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</si>
  <si>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</si>
  <si>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</si>
  <si>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</si>
  <si>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</si>
  <si>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</si>
  <si>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</si>
  <si>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</si>
  <si>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</si>
  <si>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</si>
  <si>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</si>
  <si>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</si>
  <si>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</si>
  <si>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</si>
  <si>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</si>
  <si>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</si>
  <si>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</si>
  <si>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</si>
  <si>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</si>
  <si>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</si>
  <si>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</si>
  <si>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</si>
  <si>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</si>
  <si>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</si>
  <si>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</si>
  <si>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</si>
  <si>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</si>
  <si>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</si>
  <si>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</si>
  <si>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</si>
  <si>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</si>
  <si>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</si>
  <si>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</si>
  <si>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</si>
  <si>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</si>
  <si>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</si>
  <si>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</si>
  <si>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</si>
  <si>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</si>
  <si>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</si>
  <si>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</si>
  <si>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</si>
  <si>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</si>
  <si>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</si>
  <si>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</si>
  <si>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</si>
  <si>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</si>
  <si>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</si>
  <si>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</si>
  <si>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</si>
  <si>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</si>
  <si>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</si>
  <si>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</si>
  <si>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</si>
  <si>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</si>
  <si>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</si>
  <si>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</si>
  <si>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</si>
  <si>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</si>
  <si>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</si>
  <si>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</si>
  <si>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</si>
  <si>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</si>
  <si>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</si>
  <si>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</si>
  <si>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</si>
  <si>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</si>
  <si>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</si>
  <si>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</si>
  <si>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</si>
  <si>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</si>
  <si>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</si>
  <si>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</si>
  <si>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</si>
  <si>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</si>
  <si>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</si>
  <si>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</si>
  <si>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</si>
  <si>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</si>
  <si>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</si>
  <si>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</si>
  <si>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</si>
  <si>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</si>
  <si>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</si>
  <si>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</si>
  <si>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</si>
  <si>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</si>
  <si>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</si>
  <si>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</si>
  <si>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</si>
  <si>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</si>
  <si>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</si>
  <si>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</si>
  <si>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</si>
  <si>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</si>
  <si>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</si>
  <si>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</si>
  <si>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</si>
  <si>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</si>
  <si>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</si>
  <si>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</si>
  <si>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</si>
  <si>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</si>
  <si>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</si>
  <si>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</si>
  <si>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</si>
  <si>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</si>
  <si>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</si>
  <si>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</si>
  <si>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</si>
  <si>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</si>
  <si>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</si>
  <si>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</si>
  <si>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</si>
  <si>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</si>
  <si>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</si>
  <si>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</si>
  <si>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</si>
  <si>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</si>
  <si>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</si>
  <si>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</si>
  <si>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</si>
  <si>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</si>
  <si>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</si>
  <si>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</si>
  <si>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</si>
  <si>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</si>
  <si>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</si>
  <si>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</si>
  <si>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</si>
  <si>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</si>
  <si>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</si>
  <si>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</si>
  <si>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</si>
  <si>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</si>
  <si>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</si>
  <si>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</si>
  <si>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</si>
  <si>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</si>
  <si>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</si>
  <si>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</si>
  <si>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</si>
  <si>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</si>
  <si>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</si>
  <si>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</si>
  <si>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</si>
  <si>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</si>
  <si>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</si>
  <si>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</si>
  <si>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</si>
  <si>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</si>
  <si>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</si>
  <si>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</si>
  <si>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</si>
  <si>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</si>
  <si>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</si>
  <si>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</si>
  <si>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</si>
  <si>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</si>
  <si>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</si>
  <si>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</si>
  <si>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</si>
  <si>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</si>
  <si>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</si>
  <si>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</si>
  <si>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</si>
  <si>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</si>
  <si>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</si>
  <si>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</si>
  <si>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</si>
  <si>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</si>
  <si>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</si>
  <si>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</si>
  <si>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</si>
  <si>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</si>
  <si>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</si>
  <si>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</si>
  <si>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</si>
  <si>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</si>
  <si>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</si>
  <si>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</si>
  <si>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</si>
  <si>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</si>
  <si>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</si>
  <si>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</si>
  <si>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</si>
  <si>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</si>
  <si>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</si>
  <si>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</si>
  <si>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</si>
  <si>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</si>
  <si>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</si>
  <si>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</si>
  <si>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</si>
  <si>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</si>
  <si>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</si>
  <si>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</si>
  <si>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</si>
  <si>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</si>
  <si>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</si>
  <si>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</si>
  <si>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</si>
  <si>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</si>
  <si>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</si>
  <si>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</si>
  <si>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</si>
  <si>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</si>
  <si>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</si>
  <si>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</si>
  <si>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</si>
  <si>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</si>
  <si>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</si>
  <si>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</si>
  <si>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</si>
  <si>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</si>
  <si>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</si>
  <si>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</si>
  <si>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</si>
  <si>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</si>
  <si>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</si>
  <si>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</si>
  <si>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</si>
  <si>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</si>
  <si>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</si>
  <si>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</si>
  <si>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</si>
  <si>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</si>
  <si>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</si>
  <si>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</si>
  <si>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</si>
  <si>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</si>
  <si>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</si>
  <si>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</si>
  <si>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</si>
  <si>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</si>
  <si>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</si>
  <si>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</si>
  <si>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</si>
  <si>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</si>
  <si>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</si>
  <si>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</si>
  <si>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</si>
  <si>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</si>
  <si>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</si>
  <si>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</si>
  <si>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</si>
  <si>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</si>
  <si>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</si>
  <si>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</si>
  <si>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</si>
  <si>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</si>
  <si>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</si>
  <si>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</si>
  <si>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</si>
  <si>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</si>
  <si>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</si>
  <si>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</si>
  <si>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</si>
  <si>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</si>
  <si>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</si>
  <si>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</si>
  <si>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</si>
  <si>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</si>
  <si>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</si>
  <si>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</si>
  <si>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</si>
  <si>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</si>
  <si>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</si>
  <si>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</si>
  <si>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</si>
  <si>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</si>
  <si>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</si>
  <si>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</si>
  <si>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</si>
  <si>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</si>
  <si>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</si>
  <si>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</si>
  <si>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</si>
  <si>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</si>
  <si>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</si>
  <si>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</si>
  <si>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</si>
  <si>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</si>
  <si>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</si>
  <si>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</si>
  <si>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</si>
  <si>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</si>
  <si>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</si>
  <si>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</si>
  <si>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</si>
  <si>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</si>
  <si>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</si>
  <si>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</si>
  <si>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</si>
  <si>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</si>
  <si>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</si>
  <si>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</si>
  <si>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</si>
  <si>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</si>
  <si>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</si>
  <si>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</si>
  <si>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</si>
  <si>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</si>
  <si>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</si>
  <si>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</si>
  <si>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</si>
  <si>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</si>
  <si>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</si>
  <si>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</si>
  <si>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</si>
  <si>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</si>
  <si>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</si>
  <si>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</si>
  <si>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</si>
  <si>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</si>
  <si>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</si>
  <si>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</si>
  <si>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</si>
  <si>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</si>
  <si>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</si>
  <si>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</si>
  <si>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</si>
  <si>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</si>
  <si>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</si>
  <si>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</si>
  <si>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</si>
  <si>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</si>
  <si>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</si>
  <si>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</si>
  <si>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</si>
  <si>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</si>
  <si>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</si>
  <si>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</si>
  <si>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</si>
  <si>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</si>
  <si>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</si>
  <si>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</si>
  <si>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</si>
  <si>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</si>
  <si>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</si>
  <si>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</si>
  <si>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</si>
  <si>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</si>
  <si>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</si>
  <si>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</si>
  <si>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</si>
  <si>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</si>
  <si>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</si>
  <si>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</si>
  <si>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</si>
  <si>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</si>
  <si>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</si>
  <si>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</si>
  <si>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</si>
  <si>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</si>
  <si>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</si>
  <si>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</si>
  <si>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</si>
  <si>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</si>
  <si>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</si>
  <si>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</si>
  <si>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</si>
  <si>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</si>
  <si>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</si>
  <si>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</si>
  <si>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</si>
  <si>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</si>
  <si>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</si>
  <si>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</si>
  <si>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</si>
  <si>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</si>
  <si>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</si>
  <si>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</si>
  <si>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</si>
  <si>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</si>
  <si>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</si>
  <si>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</si>
  <si>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</si>
  <si>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</si>
  <si>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</si>
  <si>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</si>
  <si>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</si>
  <si>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</si>
  <si>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</si>
  <si>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</si>
  <si>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</si>
  <si>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</si>
  <si>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</si>
  <si>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</si>
  <si>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</si>
  <si>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</si>
  <si>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</si>
  <si>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</si>
  <si>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</si>
  <si>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</si>
  <si>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</si>
  <si>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</si>
  <si>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</si>
  <si>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</si>
  <si>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</si>
  <si>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</si>
  <si>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</si>
  <si>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</si>
  <si>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</si>
  <si>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</si>
  <si>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</si>
  <si>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</si>
  <si>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</si>
  <si>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</si>
  <si>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</si>
  <si>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</si>
  <si>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</si>
  <si>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</si>
  <si>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</si>
  <si>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</si>
  <si>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</si>
  <si>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</si>
  <si>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</si>
  <si>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</si>
  <si>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</si>
  <si>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</si>
  <si>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</si>
  <si>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</si>
  <si>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</si>
  <si>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</si>
  <si>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</si>
  <si>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</si>
  <si>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</si>
  <si>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</si>
  <si>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</si>
  <si>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</si>
  <si>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</si>
  <si>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</si>
  <si>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</si>
  <si>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</si>
  <si>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</si>
  <si>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</si>
  <si>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</si>
  <si>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</si>
  <si>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</si>
  <si>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</si>
  <si>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</si>
  <si>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</si>
  <si>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</si>
  <si>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</si>
  <si>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</si>
  <si>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</si>
  <si>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</si>
  <si>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</si>
  <si>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</si>
  <si>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</si>
  <si>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</si>
  <si>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</si>
  <si>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</si>
  <si>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</si>
  <si>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</si>
  <si>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</si>
  <si>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</si>
  <si>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</si>
  <si>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</si>
  <si>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</si>
  <si>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</si>
  <si>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</si>
  <si>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</si>
  <si>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</si>
  <si>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</si>
  <si>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</si>
  <si>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</si>
  <si>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</si>
  <si>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</si>
  <si>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</si>
  <si>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</si>
  <si>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</si>
  <si>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</si>
  <si>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</si>
  <si>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</si>
  <si>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</si>
  <si>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</si>
  <si>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</si>
  <si>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</si>
  <si>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</si>
  <si>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</si>
  <si>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</si>
  <si>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</si>
  <si>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</si>
  <si>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</si>
  <si>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</si>
  <si>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</si>
  <si>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</si>
  <si>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</si>
  <si>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</si>
  <si>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</si>
  <si>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</si>
  <si>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</si>
  <si>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</si>
  <si>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</si>
  <si>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</si>
  <si>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</si>
  <si>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</si>
  <si>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</si>
  <si>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</si>
  <si>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</si>
  <si>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</si>
  <si>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</si>
  <si>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</si>
  <si>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</si>
  <si>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</si>
  <si>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</si>
  <si>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</si>
  <si>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</si>
  <si>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</si>
  <si>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</si>
  <si>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</si>
  <si>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</si>
  <si>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</si>
  <si>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</si>
  <si>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</si>
  <si>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</si>
  <si>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</si>
  <si>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</si>
  <si>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</si>
  <si>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</si>
  <si>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</si>
  <si>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</si>
  <si>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</si>
  <si>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</si>
  <si>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</si>
  <si>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</si>
  <si>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</si>
  <si>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</si>
  <si>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</si>
  <si>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</si>
  <si>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</si>
  <si>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</si>
  <si>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</si>
  <si>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</si>
  <si>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</si>
  <si>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</si>
  <si>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</si>
  <si>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</si>
  <si>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</si>
  <si>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</si>
  <si>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</si>
  <si>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</si>
  <si>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</si>
  <si>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</si>
  <si>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</si>
  <si>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</si>
  <si>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</si>
  <si>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</si>
  <si>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</si>
  <si>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</si>
  <si>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</si>
  <si>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</si>
  <si>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</si>
  <si>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</si>
  <si>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</si>
  <si>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</si>
  <si>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</si>
  <si>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</si>
  <si>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</si>
  <si>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</si>
  <si>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</si>
  <si>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</si>
  <si>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</si>
  <si>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</si>
  <si>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</si>
  <si>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</si>
  <si>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</si>
  <si>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</si>
  <si>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</si>
  <si>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</si>
  <si>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</si>
  <si>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</si>
  <si>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</si>
  <si>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</si>
  <si>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</si>
  <si>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</si>
  <si>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</si>
  <si>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</si>
  <si>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</si>
  <si>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</si>
  <si>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</si>
  <si>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</si>
  <si>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</si>
  <si>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</si>
  <si>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</si>
  <si>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</si>
  <si>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</si>
  <si>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</si>
  <si>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</si>
  <si>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</si>
  <si>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</si>
  <si>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</si>
  <si>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</si>
  <si>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</si>
  <si>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</si>
  <si>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</si>
  <si>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</si>
  <si>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</si>
  <si>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</si>
  <si>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</si>
  <si>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</si>
  <si>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</si>
  <si>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</si>
  <si>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</si>
  <si>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</si>
  <si>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</si>
  <si>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</si>
  <si>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</si>
  <si>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</si>
  <si>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</si>
  <si>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</si>
  <si>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</si>
  <si>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</si>
  <si>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</si>
  <si>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</si>
  <si>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</si>
  <si>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</si>
  <si>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</si>
  <si>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</si>
  <si>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</si>
  <si>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</si>
  <si>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</si>
  <si>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</si>
  <si>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</si>
  <si>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</si>
  <si>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</si>
  <si>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</si>
  <si>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</si>
  <si>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</si>
  <si>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</si>
  <si>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</si>
  <si>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</si>
  <si>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</si>
  <si>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</si>
  <si>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</si>
  <si>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</si>
  <si>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</si>
  <si>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</si>
  <si>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</si>
  <si>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</si>
  <si>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</si>
  <si>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</si>
  <si>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</si>
  <si>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</si>
  <si>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</si>
  <si>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</si>
  <si>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</si>
  <si>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</si>
  <si>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</si>
  <si>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</si>
  <si>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</si>
  <si>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</si>
  <si>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</si>
  <si>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</si>
  <si>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</si>
  <si>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</si>
  <si>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</si>
  <si>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</si>
  <si>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</si>
  <si>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</si>
  <si>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</si>
  <si>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</si>
  <si>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</si>
  <si>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</si>
  <si>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</si>
  <si>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</si>
  <si>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</si>
  <si>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</si>
  <si>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</si>
  <si>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</si>
  <si>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</si>
  <si>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</si>
  <si>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</si>
  <si>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</si>
  <si>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</si>
  <si>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</si>
  <si>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</si>
  <si>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</si>
  <si>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</si>
  <si>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</si>
  <si>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</si>
  <si>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</si>
  <si>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</si>
  <si>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</si>
  <si>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</si>
  <si>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</si>
  <si>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</si>
  <si>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</si>
  <si>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</si>
  <si>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</si>
  <si>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</si>
  <si>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</si>
  <si>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</si>
  <si>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</si>
  <si>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</si>
  <si>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</si>
  <si>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</si>
  <si>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</si>
  <si>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</si>
  <si>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</si>
  <si>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</si>
  <si>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</si>
  <si>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</si>
  <si>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</si>
  <si>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</si>
  <si>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</si>
  <si>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</si>
  <si>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</si>
  <si>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</si>
  <si>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</si>
  <si>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</si>
  <si>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</si>
  <si>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</si>
  <si>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</si>
  <si>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</si>
  <si>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</si>
  <si>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</si>
  <si>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</si>
  <si>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</si>
  <si>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</si>
  <si>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</si>
  <si>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</si>
  <si>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</si>
  <si>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</si>
  <si>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</si>
  <si>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</si>
  <si>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</si>
  <si>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</si>
  <si>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</si>
  <si>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</si>
  <si>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</si>
  <si>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</si>
  <si>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</si>
  <si>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</si>
  <si>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</si>
  <si>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</si>
  <si>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</si>
  <si>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</si>
  <si>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</si>
  <si>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</si>
  <si>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</si>
  <si>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</si>
  <si>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</si>
  <si>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</si>
  <si>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</si>
  <si>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</si>
  <si>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</si>
  <si>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</si>
  <si>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</si>
  <si>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</si>
  <si>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</si>
  <si>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</si>
  <si>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</si>
  <si>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</si>
  <si>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</si>
  <si>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</si>
  <si>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</si>
  <si>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</si>
  <si>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</si>
  <si>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</si>
  <si>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</si>
  <si>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</si>
  <si>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</si>
  <si>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</si>
  <si>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</si>
  <si>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</si>
  <si>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</si>
  <si>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</si>
  <si>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</si>
  <si>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</si>
  <si>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</si>
  <si>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</si>
  <si>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</si>
  <si>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</si>
  <si>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</si>
  <si>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</si>
  <si>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</si>
  <si>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</si>
  <si>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</si>
  <si>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</si>
  <si>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</si>
  <si>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</si>
  <si>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</si>
  <si>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</si>
  <si>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</si>
  <si>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</si>
  <si>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</si>
  <si>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</si>
  <si>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</si>
  <si>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</si>
  <si>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</si>
  <si>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</si>
  <si>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</si>
  <si>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</si>
  <si>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</si>
  <si>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</si>
  <si>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</si>
  <si>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</si>
  <si>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</si>
  <si>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</si>
  <si>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</si>
  <si>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</si>
  <si>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</si>
  <si>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</si>
  <si>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</si>
  <si>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</si>
  <si>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</si>
  <si>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</si>
  <si>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</si>
  <si>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</si>
  <si>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</si>
  <si>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</si>
  <si>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</si>
  <si>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</si>
  <si>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</si>
  <si>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</si>
  <si>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</si>
  <si>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</si>
  <si>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</si>
  <si>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</si>
  <si>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</si>
  <si>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</si>
  <si>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</si>
  <si>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</si>
  <si>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</si>
  <si>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</si>
  <si>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</si>
  <si>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</si>
  <si>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</si>
  <si>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</si>
  <si>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</si>
  <si>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</si>
  <si>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</si>
  <si>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</si>
  <si>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</si>
  <si>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</si>
  <si>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</si>
  <si>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</si>
  <si>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</si>
  <si>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</si>
  <si>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</si>
  <si>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</si>
  <si>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</si>
  <si>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</si>
  <si>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</si>
  <si>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</si>
  <si>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</si>
  <si>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</si>
  <si>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</si>
  <si>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</si>
  <si>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</si>
  <si>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</si>
  <si>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</si>
  <si>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</si>
  <si>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</si>
  <si>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</si>
  <si>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</si>
  <si>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</si>
  <si>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</si>
  <si>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</si>
  <si>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</si>
  <si>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</si>
  <si>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</si>
  <si>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</si>
  <si>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</si>
  <si>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</si>
  <si>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</si>
  <si>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</si>
  <si>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</si>
  <si>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</si>
  <si>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</si>
  <si>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</si>
  <si>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</si>
  <si>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</si>
  <si>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</si>
  <si>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</si>
  <si>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</si>
  <si>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</si>
  <si>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</si>
  <si>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</si>
  <si>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</si>
  <si>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</si>
  <si>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</si>
  <si>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</si>
  <si>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</si>
  <si>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</si>
  <si>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</si>
  <si>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</si>
  <si>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</si>
  <si>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</si>
  <si>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</si>
  <si>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</si>
  <si>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</si>
  <si>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</si>
  <si>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</si>
  <si>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</si>
  <si>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</si>
  <si>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</si>
  <si>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</si>
  <si>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</si>
  <si>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</si>
  <si>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</si>
  <si>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</si>
  <si>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</si>
  <si>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</si>
  <si>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</si>
  <si>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</si>
  <si>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</si>
  <si>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</si>
  <si>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</si>
  <si>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</si>
  <si>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</si>
  <si>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</si>
  <si>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</si>
  <si>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</si>
  <si>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</si>
  <si>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</si>
  <si>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</si>
  <si>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</si>
  <si>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</si>
  <si>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</si>
  <si>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</si>
  <si>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</si>
  <si>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</si>
  <si>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</si>
  <si>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</si>
  <si>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</si>
  <si>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</si>
  <si>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</si>
  <si>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</si>
  <si>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</si>
  <si>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</si>
  <si>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</si>
  <si>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</si>
  <si>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</si>
  <si>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</si>
  <si>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</si>
  <si>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</si>
  <si>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</si>
  <si>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</si>
  <si>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</si>
  <si>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</si>
  <si>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</si>
  <si>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</si>
  <si>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</si>
  <si>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</si>
  <si>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</si>
  <si>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</si>
  <si>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</si>
  <si>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</si>
  <si>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</si>
  <si>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</si>
  <si>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</si>
  <si>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</si>
  <si>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</si>
  <si>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</si>
  <si>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</si>
  <si>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</si>
  <si>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</si>
  <si>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</si>
  <si>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</si>
  <si>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</si>
  <si>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</si>
  <si>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</si>
  <si>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</si>
  <si>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</si>
  <si>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</si>
  <si>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</si>
  <si>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</si>
  <si>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</si>
  <si>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</si>
  <si>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</si>
  <si>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</si>
  <si>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</si>
  <si>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</si>
  <si>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</si>
  <si>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</si>
  <si>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</si>
  <si>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</si>
  <si>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</si>
  <si>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</si>
  <si>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</si>
  <si>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</si>
  <si>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</si>
  <si>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</si>
  <si>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</si>
  <si>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</si>
  <si>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</si>
  <si>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</si>
  <si>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</si>
  <si>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</si>
  <si>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</si>
  <si>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</si>
  <si>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</si>
  <si>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</si>
  <si>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</si>
  <si>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</si>
  <si>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</si>
  <si>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</si>
  <si>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</si>
  <si>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</si>
  <si>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</si>
  <si>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</si>
  <si>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</si>
  <si>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</si>
  <si>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</si>
  <si>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</si>
  <si>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</si>
  <si>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</si>
  <si>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</si>
  <si>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</si>
  <si>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</si>
  <si>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</si>
  <si>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</si>
  <si>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</si>
  <si>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</si>
  <si>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</si>
  <si>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</si>
  <si>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</si>
  <si>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</si>
  <si>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</si>
  <si>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</si>
  <si>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</si>
  <si>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</si>
  <si>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</si>
  <si>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</si>
  <si>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</si>
  <si>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</si>
  <si>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</si>
  <si>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</si>
  <si>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</si>
  <si>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</si>
  <si>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</si>
  <si>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</si>
  <si>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</si>
  <si>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</si>
  <si>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</si>
  <si>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</si>
  <si>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</si>
  <si>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</si>
  <si>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</si>
  <si>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</si>
  <si>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</si>
  <si>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</si>
  <si>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</si>
  <si>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</si>
  <si>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</si>
  <si>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</si>
  <si>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</si>
  <si>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</si>
  <si>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</si>
  <si>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</si>
  <si>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</si>
  <si>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</si>
  <si>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</si>
  <si>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</si>
  <si>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</si>
  <si>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</si>
  <si>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</si>
  <si>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</si>
  <si>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</si>
  <si>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</si>
  <si>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</si>
  <si>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</si>
  <si>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</si>
  <si>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</si>
  <si>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</si>
  <si>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</si>
  <si>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</si>
  <si>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</si>
  <si>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</si>
  <si>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</si>
  <si>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</si>
  <si>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</si>
  <si>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</si>
  <si>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</si>
  <si>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</si>
  <si>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</si>
  <si>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</si>
  <si>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</si>
  <si>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</si>
  <si>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</si>
  <si>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</si>
  <si>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</si>
  <si>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</si>
  <si>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</si>
  <si>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</si>
  <si>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</si>
  <si>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</si>
  <si>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</si>
  <si>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</si>
  <si>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</si>
  <si>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</si>
  <si>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</si>
  <si>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</si>
  <si>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</si>
  <si>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</si>
  <si>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</si>
  <si>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</si>
  <si>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</si>
  <si>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</si>
  <si>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</si>
  <si>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</si>
  <si>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</si>
  <si>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</si>
  <si>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</si>
  <si>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</si>
  <si>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</si>
  <si>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</si>
  <si>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</si>
  <si>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</si>
  <si>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</si>
  <si>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</si>
  <si>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</si>
  <si>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</si>
  <si>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</si>
  <si>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</si>
  <si>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</si>
  <si>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</si>
  <si>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</si>
  <si>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</si>
  <si>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</si>
  <si>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</si>
  <si>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</si>
  <si>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</si>
  <si>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</si>
  <si>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</si>
  <si>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</si>
  <si>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</si>
  <si>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</si>
  <si>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</si>
  <si>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</si>
  <si>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</si>
  <si>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</si>
  <si>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</si>
  <si>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</si>
  <si>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</si>
  <si>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</si>
  <si>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</si>
  <si>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</si>
  <si>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</si>
  <si>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</si>
  <si>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</si>
  <si>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</si>
  <si>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</si>
  <si>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</si>
  <si>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</si>
  <si>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</si>
  <si>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</si>
  <si>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</si>
  <si>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</si>
  <si>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</si>
  <si>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</si>
  <si>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</si>
  <si>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</si>
  <si>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</si>
  <si>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</si>
  <si>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</si>
  <si>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</si>
  <si>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</si>
  <si>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</si>
  <si>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</si>
  <si>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</si>
  <si>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</si>
  <si>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</si>
  <si>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</si>
  <si>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</si>
  <si>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</si>
  <si>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</si>
  <si>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</si>
  <si>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</si>
  <si>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</si>
  <si>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</si>
  <si>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</si>
  <si>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</si>
  <si>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</si>
  <si>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</si>
  <si>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</si>
  <si>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</si>
  <si>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</si>
  <si>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</si>
  <si>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</si>
  <si>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</si>
  <si>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</si>
  <si>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</si>
  <si>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</si>
  <si>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</si>
  <si>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</si>
  <si>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</si>
  <si>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</si>
  <si>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</si>
  <si>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</si>
  <si>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</si>
  <si>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</si>
  <si>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</si>
  <si>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</si>
  <si>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</si>
  <si>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</si>
  <si>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</si>
  <si>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</si>
  <si>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</si>
  <si>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</si>
  <si>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</si>
  <si>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</si>
  <si>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</si>
  <si>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</si>
  <si>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</si>
  <si>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</si>
  <si>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</si>
  <si>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</si>
  <si>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</si>
  <si>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</si>
  <si>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</si>
  <si>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</si>
  <si>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</si>
  <si>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</si>
  <si>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</si>
  <si>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</si>
  <si>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</si>
  <si>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</si>
  <si>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</si>
  <si>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</si>
  <si>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</si>
  <si>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</si>
  <si>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</si>
  <si>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</si>
  <si>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</si>
  <si>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</si>
  <si>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</si>
  <si>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</si>
  <si>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</si>
  <si>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</si>
  <si>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</si>
  <si>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</si>
  <si>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</si>
  <si>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</si>
  <si>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</si>
  <si>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</si>
  <si>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</si>
  <si>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</si>
  <si>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</si>
  <si>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</si>
  <si>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</si>
  <si>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</si>
  <si>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</si>
  <si>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</si>
  <si>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</si>
  <si>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</si>
  <si>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</si>
  <si>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</si>
  <si>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</si>
  <si>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</si>
  <si>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</si>
  <si>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</si>
  <si>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</si>
  <si>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</si>
  <si>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</si>
  <si>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</si>
  <si>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</si>
  <si>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</si>
  <si>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</si>
  <si>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</si>
  <si>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</si>
  <si>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</si>
  <si>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</si>
  <si>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</si>
  <si>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</si>
  <si>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</si>
  <si>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</si>
  <si>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</si>
  <si>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</si>
  <si>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</si>
  <si>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</si>
  <si>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</si>
  <si>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</si>
  <si>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</si>
  <si>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</si>
  <si>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</si>
  <si>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</si>
  <si>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</si>
  <si>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</si>
  <si>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</si>
  <si>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</si>
  <si>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</si>
  <si>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</si>
  <si>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</si>
  <si>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</si>
  <si>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</si>
  <si>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</si>
  <si>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</si>
  <si>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</si>
  <si>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</si>
  <si>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</si>
  <si>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</si>
  <si>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</si>
  <si>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</si>
  <si>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</si>
  <si>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</si>
  <si>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</si>
  <si>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</si>
  <si>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</si>
  <si>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</si>
  <si>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</si>
  <si>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</si>
  <si>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</si>
  <si>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</si>
  <si>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</si>
  <si>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</si>
  <si>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</si>
  <si>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</si>
  <si>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</si>
  <si>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</si>
  <si>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</si>
  <si>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</si>
  <si>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</si>
  <si>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</si>
  <si>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</si>
  <si>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</si>
  <si>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</si>
  <si>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</si>
  <si>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</si>
  <si>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</si>
  <si>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</si>
  <si>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</si>
  <si>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</si>
  <si>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</si>
  <si>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</si>
  <si>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</si>
  <si>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</si>
  <si>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</si>
  <si>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</si>
  <si>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</si>
  <si>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</si>
  <si>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</si>
  <si>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</si>
  <si>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</si>
  <si>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</si>
  <si>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</si>
  <si>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</si>
  <si>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</si>
  <si>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</si>
  <si>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</si>
  <si>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</si>
  <si>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</si>
  <si>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</si>
  <si>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</si>
  <si>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</si>
  <si>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</si>
  <si>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</si>
  <si>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</si>
  <si>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</si>
  <si>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</si>
  <si>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</si>
  <si>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</si>
  <si>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</si>
  <si>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</si>
  <si>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</si>
  <si>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</si>
  <si>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</si>
  <si>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</si>
  <si>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</si>
  <si>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</si>
  <si>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</si>
  <si>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</si>
  <si>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</si>
  <si>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</si>
  <si>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</si>
  <si>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</si>
  <si>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</si>
  <si>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</si>
  <si>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</si>
  <si>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</si>
  <si>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</si>
  <si>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</si>
  <si>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</si>
  <si>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</si>
  <si>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</si>
  <si>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</si>
  <si>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</si>
  <si>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</si>
  <si>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</si>
  <si>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</si>
  <si>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</si>
  <si>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</si>
  <si>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</si>
  <si>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</si>
  <si>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</si>
  <si>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</si>
  <si>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</si>
  <si>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</si>
  <si>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</si>
  <si>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</si>
  <si>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</si>
  <si>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</si>
  <si>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</si>
  <si>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</si>
  <si>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</si>
  <si>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</si>
  <si>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</si>
  <si>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</si>
  <si>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</si>
  <si>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</si>
  <si>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</si>
  <si>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</si>
  <si>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</si>
  <si>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</si>
  <si>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</si>
  <si>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</si>
  <si>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</si>
  <si>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</si>
  <si>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</si>
  <si>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</si>
  <si>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</si>
  <si>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</si>
  <si>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</si>
  <si>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</si>
  <si>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</si>
  <si>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</si>
  <si>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</si>
  <si>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</si>
  <si>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</si>
  <si>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</si>
  <si>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</si>
  <si>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</si>
  <si>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</si>
  <si>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</si>
  <si>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</si>
  <si>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</si>
  <si>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</si>
  <si>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</si>
  <si>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</si>
  <si>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</si>
  <si>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</si>
  <si>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</si>
  <si>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</si>
  <si>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</si>
  <si>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</si>
  <si>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</si>
  <si>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</si>
  <si>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</si>
  <si>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</si>
  <si>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</si>
  <si>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</si>
  <si>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</si>
  <si>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</si>
  <si>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</si>
  <si>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</si>
  <si>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</si>
  <si>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</si>
  <si>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</si>
  <si>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</si>
  <si>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</si>
  <si>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</si>
  <si>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</si>
  <si>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</si>
  <si>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</si>
  <si>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</si>
  <si>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</si>
  <si>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</si>
  <si>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</si>
  <si>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</si>
  <si>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</si>
  <si>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</si>
  <si>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</si>
  <si>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</si>
  <si>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</si>
  <si>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</si>
  <si>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</si>
  <si>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</si>
  <si>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</si>
  <si>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</si>
  <si>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</si>
  <si>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</si>
  <si>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</si>
  <si>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</si>
  <si>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</si>
  <si>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</si>
  <si>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</si>
  <si>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</si>
  <si>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</si>
  <si>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</si>
  <si>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</si>
  <si>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</si>
  <si>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</si>
  <si>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</si>
  <si>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</si>
  <si>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</si>
  <si>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</si>
  <si>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</si>
  <si>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</si>
  <si>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</si>
  <si>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</si>
  <si>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</si>
  <si>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</si>
  <si>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</si>
  <si>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</si>
  <si>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</si>
  <si>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</si>
  <si>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</si>
  <si>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</si>
  <si>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</si>
  <si>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</si>
  <si>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</si>
  <si>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</si>
  <si>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</si>
  <si>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</si>
  <si>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</si>
  <si>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</si>
  <si>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</si>
  <si>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</si>
  <si>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</si>
  <si>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</si>
  <si>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</si>
  <si>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</si>
  <si>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</si>
  <si>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</si>
  <si>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</si>
  <si>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</si>
  <si>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</si>
  <si>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</si>
  <si>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</si>
  <si>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</si>
  <si>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</si>
  <si>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</si>
  <si>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</si>
  <si>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</si>
  <si>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</si>
  <si>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</si>
  <si>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</si>
  <si>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</si>
  <si>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</si>
  <si>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</si>
  <si>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</si>
  <si>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</si>
  <si>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</si>
  <si>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</si>
  <si>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</si>
  <si>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</si>
  <si>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</si>
  <si>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</si>
  <si>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</si>
  <si>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</si>
  <si>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</si>
  <si>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</si>
  <si>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</si>
  <si>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</si>
  <si>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</si>
  <si>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</si>
  <si>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</si>
  <si>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</si>
  <si>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</si>
  <si>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</si>
  <si>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</si>
  <si>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</si>
  <si>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</si>
  <si>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</si>
  <si>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</si>
  <si>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</si>
  <si>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</si>
  <si>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</si>
  <si>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</si>
  <si>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</si>
  <si>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</si>
  <si>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</si>
  <si>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</si>
  <si>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</si>
  <si>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</si>
  <si>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</si>
  <si>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</si>
  <si>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</si>
  <si>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</si>
  <si>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</si>
  <si>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</si>
  <si>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</si>
  <si>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</si>
  <si>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</si>
  <si>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</si>
  <si>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</si>
  <si>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</si>
  <si>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</si>
  <si>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</si>
  <si>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</si>
  <si>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</si>
  <si>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</si>
  <si>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</si>
  <si>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</si>
  <si>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</si>
  <si>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</si>
  <si>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</si>
  <si>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</si>
  <si>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</si>
  <si>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</si>
  <si>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</si>
  <si>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</si>
  <si>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</si>
  <si>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</si>
  <si>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</si>
  <si>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</si>
  <si>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</si>
  <si>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</si>
  <si>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</si>
  <si>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</si>
  <si>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</si>
  <si>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</si>
  <si>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</si>
  <si>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</si>
  <si>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</si>
  <si>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</si>
  <si>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</si>
  <si>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</si>
  <si>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</si>
  <si>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</si>
  <si>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</si>
  <si>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</si>
  <si>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</si>
  <si>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</si>
  <si>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</si>
  <si>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</si>
  <si>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</si>
  <si>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</si>
  <si>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</si>
  <si>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</si>
  <si>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</si>
  <si>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</si>
  <si>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</si>
  <si>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</si>
  <si>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</si>
  <si>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</si>
  <si>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</si>
  <si>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</si>
  <si>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</si>
  <si>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</si>
  <si>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</si>
  <si>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</si>
  <si>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</si>
  <si>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</si>
  <si>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</si>
  <si>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</si>
  <si>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</si>
  <si>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</si>
  <si>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</si>
  <si>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</si>
  <si>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</si>
  <si>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</si>
  <si>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</si>
  <si>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</si>
  <si>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</si>
  <si>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</si>
  <si>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</si>
  <si>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</si>
  <si>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</si>
  <si>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</si>
  <si>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</si>
  <si>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</si>
  <si>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</si>
  <si>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</si>
  <si>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</si>
  <si>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</si>
  <si>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</si>
  <si>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</si>
  <si>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</si>
  <si>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</si>
  <si>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</si>
  <si>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</si>
  <si>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</si>
  <si>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</si>
  <si>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</si>
  <si>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</si>
  <si>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</si>
  <si>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</si>
  <si>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</si>
  <si>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</si>
  <si>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</si>
  <si>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</si>
  <si>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</si>
  <si>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</si>
  <si>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</si>
  <si>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</si>
  <si>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</si>
  <si>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</si>
  <si>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</si>
  <si>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</si>
  <si>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</si>
  <si>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</si>
  <si>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</si>
  <si>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</si>
  <si>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</si>
  <si>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</si>
  <si>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</si>
  <si>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</si>
  <si>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</si>
  <si>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</si>
  <si>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</si>
  <si>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</si>
  <si>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</si>
  <si>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</si>
  <si>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</si>
  <si>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</si>
  <si>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</si>
  <si>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</si>
  <si>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</si>
  <si>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</si>
  <si>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</si>
  <si>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</si>
  <si>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</si>
  <si>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</si>
  <si>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</si>
  <si>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</si>
  <si>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</si>
  <si>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</si>
  <si>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</si>
  <si>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</si>
  <si>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</si>
  <si>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</si>
  <si>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</si>
  <si>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</si>
  <si>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</si>
  <si>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</si>
  <si>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</si>
  <si>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</si>
  <si>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</si>
  <si>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</si>
  <si>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</si>
  <si>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</si>
  <si>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</si>
  <si>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</si>
  <si>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</si>
  <si>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</si>
  <si>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</si>
  <si>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</si>
  <si>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</si>
  <si>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</si>
  <si>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</si>
  <si>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</si>
  <si>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</si>
  <si>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</si>
  <si>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</si>
  <si>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</si>
  <si>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</si>
  <si>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</si>
  <si>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</si>
  <si>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</si>
  <si>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</si>
  <si>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</si>
  <si>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</si>
  <si>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</si>
  <si>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</si>
  <si>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</si>
  <si>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</si>
  <si>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</si>
  <si>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</si>
  <si>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</si>
  <si>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</si>
  <si>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</si>
  <si>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</si>
  <si>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</si>
  <si>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</si>
  <si>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</si>
  <si>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</si>
  <si>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</si>
  <si>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</si>
  <si>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</si>
  <si>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</si>
  <si>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</si>
  <si>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</si>
  <si>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</si>
  <si>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</si>
  <si>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</si>
  <si>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</si>
  <si>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</si>
  <si>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</si>
  <si>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</si>
  <si>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</si>
  <si>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</si>
  <si>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</si>
  <si>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</si>
  <si>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</si>
  <si>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</si>
  <si>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</si>
  <si>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</si>
  <si>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</si>
  <si>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</si>
  <si>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</si>
  <si>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</si>
  <si>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</si>
  <si>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</si>
  <si>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</si>
  <si>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</si>
  <si>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</si>
  <si>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</si>
  <si>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</si>
  <si>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</si>
  <si>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</si>
  <si>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</si>
  <si>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</si>
  <si>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</si>
  <si>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</si>
  <si>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</si>
  <si>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</si>
  <si>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</si>
  <si>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</si>
  <si>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</si>
  <si>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</si>
  <si>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</si>
  <si>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</si>
  <si>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</si>
  <si>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</si>
  <si>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</si>
  <si>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</si>
  <si>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</si>
  <si>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</si>
  <si>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</si>
  <si>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</si>
  <si>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</si>
  <si>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</si>
  <si>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</si>
  <si>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</si>
  <si>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</si>
  <si>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</si>
  <si>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</si>
  <si>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</si>
  <si>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</si>
  <si>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</si>
  <si>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</si>
  <si>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</si>
  <si>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</si>
  <si>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</si>
  <si>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</si>
  <si>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</si>
  <si>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</si>
  <si>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</si>
  <si>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</si>
  <si>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</si>
  <si>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</si>
  <si>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</si>
  <si>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</si>
  <si>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</si>
  <si>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</si>
  <si>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</si>
  <si>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</si>
  <si>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</si>
  <si>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</si>
  <si>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</si>
  <si>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</si>
  <si>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</si>
  <si>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</si>
  <si>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</si>
  <si>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</si>
  <si>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</si>
  <si>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</si>
  <si>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</si>
  <si>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</si>
  <si>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</si>
  <si>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</si>
  <si>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</si>
  <si>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</si>
  <si>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</si>
  <si>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</si>
  <si>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</si>
  <si>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</si>
  <si>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</si>
  <si>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</si>
  <si>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</si>
  <si>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</si>
  <si>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</si>
  <si>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</si>
  <si>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</si>
  <si>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</si>
  <si>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</si>
  <si>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</si>
  <si>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</si>
  <si>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</si>
  <si>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</si>
  <si>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</si>
  <si>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</si>
  <si>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</si>
  <si>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</si>
  <si>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</si>
  <si>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</si>
  <si>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</si>
  <si>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</si>
  <si>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</si>
  <si>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</si>
  <si>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</si>
  <si>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</si>
  <si>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</si>
  <si>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</si>
  <si>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</si>
  <si>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</si>
  <si>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</si>
  <si>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</si>
  <si>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</si>
  <si>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</si>
  <si>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</si>
  <si>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</si>
  <si>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</si>
  <si>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</si>
  <si>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</si>
  <si>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</si>
  <si>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</si>
  <si>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</si>
  <si>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</si>
  <si>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</si>
  <si>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</si>
  <si>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</si>
  <si>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</si>
  <si>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</si>
  <si>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</si>
  <si>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</si>
  <si>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</si>
  <si>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</si>
  <si>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</si>
  <si>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</si>
  <si>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</si>
  <si>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</si>
  <si>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</si>
  <si>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</si>
  <si>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</si>
  <si>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</si>
  <si>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</si>
  <si>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</si>
  <si>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</si>
  <si>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</si>
  <si>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</si>
  <si>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</si>
  <si>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</si>
  <si>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</si>
  <si>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</si>
  <si>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</si>
  <si>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</si>
  <si>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</si>
  <si>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</si>
  <si>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</si>
  <si>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</si>
  <si>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</si>
  <si>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</si>
  <si>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</si>
  <si>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</si>
  <si>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</si>
  <si>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</si>
  <si>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</si>
  <si>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</si>
  <si>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</si>
  <si>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</si>
  <si>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</si>
  <si>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</si>
  <si>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</si>
  <si>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</si>
  <si>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</si>
  <si>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</si>
  <si>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</si>
  <si>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</si>
  <si>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</si>
  <si>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</si>
  <si>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</si>
  <si>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</si>
  <si>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</si>
  <si>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</si>
  <si>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</si>
  <si>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</si>
  <si>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</si>
  <si>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</si>
  <si>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</si>
  <si>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</si>
  <si>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</si>
  <si>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</si>
  <si>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</si>
  <si>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</si>
  <si>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</si>
  <si>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</si>
  <si>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</si>
  <si>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</si>
  <si>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</si>
  <si>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</si>
  <si>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</si>
  <si>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</si>
  <si>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</si>
  <si>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</si>
  <si>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</si>
  <si>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</si>
  <si>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</si>
  <si>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</si>
  <si>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</si>
  <si>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</si>
  <si>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</si>
  <si>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</si>
  <si>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</si>
  <si>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</si>
  <si>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</si>
  <si>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</si>
  <si>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</si>
  <si>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</si>
  <si>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</si>
  <si>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</si>
  <si>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</si>
  <si>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</si>
  <si>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</si>
  <si>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</si>
  <si>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</si>
  <si>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</si>
  <si>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</si>
  <si>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</si>
  <si>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</si>
  <si>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</si>
  <si>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</si>
  <si>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</si>
  <si>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</si>
  <si>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</si>
  <si>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</si>
  <si>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</si>
  <si>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</si>
  <si>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</si>
  <si>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</si>
  <si>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</si>
  <si>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</si>
  <si>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</si>
  <si>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</si>
  <si>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</si>
  <si>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</si>
  <si>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</si>
  <si>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</si>
  <si>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</si>
  <si>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</si>
  <si>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</si>
  <si>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</si>
  <si>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</si>
  <si>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</si>
  <si>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</si>
  <si>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</si>
  <si>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</si>
  <si>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</si>
  <si>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</si>
  <si>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</si>
  <si>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</si>
  <si>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</si>
  <si>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</si>
  <si>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</si>
  <si>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</si>
  <si>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</si>
  <si>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</si>
  <si>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</si>
  <si>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</si>
  <si>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</si>
  <si>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</si>
  <si>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</si>
  <si>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</si>
  <si>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</si>
  <si>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</si>
  <si>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</si>
  <si>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</si>
  <si>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</si>
  <si>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</si>
  <si>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</si>
  <si>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</si>
  <si>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</si>
  <si>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</si>
  <si>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</si>
  <si>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</si>
  <si>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</si>
  <si>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</si>
  <si>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</si>
  <si>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</si>
  <si>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</si>
  <si>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</si>
  <si>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</si>
  <si>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</si>
  <si>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</si>
  <si>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</si>
  <si>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</si>
  <si>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</si>
  <si>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</si>
  <si>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</si>
  <si>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</si>
  <si>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</si>
  <si>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</si>
  <si>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</si>
  <si>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</si>
  <si>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</si>
  <si>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</si>
  <si>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</si>
  <si>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</si>
  <si>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</si>
  <si>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</si>
  <si>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</si>
  <si>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</si>
  <si>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</si>
  <si>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</si>
  <si>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</si>
  <si>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</si>
  <si>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</si>
  <si>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</si>
  <si>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</si>
  <si>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</si>
  <si>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</si>
  <si>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</si>
  <si>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</si>
  <si>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</si>
  <si>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</si>
  <si>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</si>
  <si>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</si>
  <si>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</si>
  <si>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</si>
  <si>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</si>
  <si>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</si>
  <si>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</si>
  <si>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</si>
  <si>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</si>
  <si>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</si>
  <si>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</si>
  <si>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</si>
  <si>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</si>
  <si>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</si>
  <si>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</si>
  <si>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</si>
  <si>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</si>
  <si>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</si>
  <si>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</si>
  <si>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</si>
  <si>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</si>
  <si>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</si>
  <si>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</si>
  <si>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</si>
  <si>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</si>
  <si>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</si>
  <si>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</si>
  <si>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</si>
  <si>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</si>
  <si>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</si>
  <si>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</si>
  <si>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</si>
  <si>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</si>
  <si>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</si>
  <si>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</si>
  <si>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</si>
  <si>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</si>
  <si>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</si>
  <si>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</si>
  <si>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</si>
  <si>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</si>
  <si>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</si>
  <si>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</si>
  <si>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</si>
  <si>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</si>
  <si>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</si>
  <si>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</si>
  <si>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</si>
  <si>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</si>
  <si>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</si>
  <si>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</si>
  <si>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</si>
  <si>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</si>
  <si>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</si>
  <si>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</si>
  <si>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</si>
  <si>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</si>
  <si>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</si>
  <si>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</si>
  <si>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</si>
  <si>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</si>
  <si>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</si>
  <si>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</si>
  <si>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</si>
  <si>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</si>
  <si>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</si>
  <si>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</si>
  <si>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</si>
  <si>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</si>
  <si>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</si>
  <si>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</si>
  <si>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</si>
  <si>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</si>
  <si>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</si>
  <si>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</si>
  <si>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</si>
  <si>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</si>
  <si>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</si>
  <si>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</si>
  <si>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</si>
  <si>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</si>
  <si>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</si>
  <si>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</si>
  <si>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</si>
  <si>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</si>
  <si>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</si>
  <si>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</si>
  <si>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</si>
  <si>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</si>
  <si>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</si>
  <si>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</si>
  <si>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</si>
  <si>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</si>
  <si>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</si>
  <si>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</si>
  <si>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</si>
  <si>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</si>
  <si>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</si>
  <si>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</si>
  <si>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</si>
  <si>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</si>
  <si>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</si>
  <si>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</si>
  <si>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</si>
  <si>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</si>
  <si>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</si>
  <si>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</si>
  <si>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</si>
  <si>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</si>
  <si>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</si>
  <si>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</si>
  <si>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</si>
  <si>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</si>
  <si>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</si>
  <si>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</si>
  <si>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</si>
  <si>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</si>
  <si>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</si>
  <si>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</si>
  <si>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</si>
  <si>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</si>
  <si>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</si>
  <si>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</si>
  <si>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</si>
  <si>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</si>
  <si>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</si>
  <si>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</si>
  <si>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</si>
  <si>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</si>
  <si>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</si>
  <si>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</si>
  <si>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</si>
  <si>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</si>
  <si>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</si>
  <si>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</si>
  <si>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</si>
  <si>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</si>
  <si>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</si>
  <si>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</si>
  <si>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</si>
  <si>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</si>
  <si>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</si>
  <si>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</si>
  <si>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</si>
  <si>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</si>
  <si>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</si>
  <si>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</si>
  <si>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</si>
  <si>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</si>
  <si>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</si>
  <si>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</si>
  <si>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</si>
  <si>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</si>
  <si>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</si>
  <si>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</si>
  <si>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</si>
  <si>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</si>
  <si>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</si>
  <si>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</si>
  <si>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</si>
  <si>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</si>
  <si>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</si>
  <si>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</si>
  <si>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</si>
  <si>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</si>
  <si>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</si>
  <si>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</si>
  <si>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</si>
  <si>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</si>
  <si>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</si>
  <si>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</si>
  <si>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</si>
  <si>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</si>
  <si>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</si>
  <si>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</si>
  <si>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</si>
  <si>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</si>
  <si>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</si>
  <si>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</si>
  <si>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</si>
  <si>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</si>
  <si>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</si>
  <si>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</si>
  <si>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</si>
  <si>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</si>
  <si>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</si>
  <si>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</si>
  <si>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</si>
  <si>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</si>
  <si>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</si>
  <si>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</si>
  <si>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</si>
  <si>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</si>
  <si>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</si>
  <si>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</si>
  <si>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</si>
  <si>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</si>
  <si>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</si>
  <si>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</si>
  <si>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</si>
  <si>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</si>
  <si>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</si>
  <si>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</si>
  <si>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</si>
  <si>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</si>
  <si>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</si>
  <si>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</si>
  <si>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</si>
  <si>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</si>
  <si>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</si>
  <si>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</si>
  <si>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</si>
  <si>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</si>
  <si>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</si>
  <si>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</si>
  <si>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</si>
  <si>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</si>
  <si>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</si>
  <si>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</si>
  <si>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</si>
  <si>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</si>
  <si>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</si>
  <si>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</si>
  <si>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</si>
  <si>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</si>
  <si>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</si>
  <si>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</si>
  <si>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</si>
  <si>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</si>
  <si>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</si>
  <si>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</si>
  <si>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</si>
  <si>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</si>
  <si>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</si>
  <si>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</si>
  <si>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</si>
  <si>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</si>
  <si>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</si>
  <si>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</si>
  <si>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</si>
  <si>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</si>
  <si>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</si>
  <si>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</si>
  <si>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</si>
  <si>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</si>
  <si>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</si>
  <si>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</si>
  <si>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</si>
  <si>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</si>
  <si>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</si>
  <si>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</si>
  <si>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</si>
  <si>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</si>
  <si>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</si>
  <si>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</si>
  <si>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</si>
  <si>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</si>
  <si>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</si>
  <si>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</si>
  <si>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</si>
  <si>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</si>
  <si>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</si>
  <si>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</si>
  <si>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</si>
  <si>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</si>
  <si>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</si>
  <si>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</si>
  <si>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</si>
  <si>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</si>
  <si>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</si>
  <si>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</si>
  <si>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</si>
  <si>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</si>
  <si>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</si>
  <si>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</si>
  <si>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</si>
  <si>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</si>
  <si>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</si>
  <si>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</si>
  <si>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</si>
  <si>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</si>
  <si>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</si>
  <si>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</si>
  <si>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</si>
  <si>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</si>
  <si>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</si>
  <si>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</si>
  <si>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</si>
  <si>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</si>
  <si>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</si>
  <si>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</si>
  <si>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</si>
  <si>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</si>
  <si>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</si>
  <si>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</si>
  <si>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</si>
  <si>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</si>
  <si>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</si>
  <si>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</si>
  <si>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</si>
  <si>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</si>
  <si>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</si>
  <si>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</si>
  <si>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</si>
  <si>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</si>
  <si>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</si>
  <si>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</si>
  <si>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</si>
  <si>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</si>
  <si>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</si>
  <si>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</si>
  <si>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</si>
  <si>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</si>
  <si>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</si>
  <si>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</si>
  <si>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</si>
  <si>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</si>
  <si>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</si>
  <si>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</si>
  <si>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</si>
  <si>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</si>
  <si>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</si>
  <si>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</si>
  <si>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</si>
  <si>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</si>
  <si>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</si>
  <si>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</si>
  <si>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</si>
  <si>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</si>
  <si>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</si>
  <si>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</si>
  <si>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</si>
  <si>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</si>
  <si>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</si>
  <si>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</si>
  <si>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</si>
  <si>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</si>
  <si>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</si>
  <si>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</si>
  <si>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</si>
  <si>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</si>
  <si>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</si>
  <si>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</si>
  <si>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</si>
  <si>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</si>
  <si>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</si>
  <si>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</si>
  <si>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</si>
  <si>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</si>
  <si>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</si>
  <si>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</si>
  <si>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</si>
  <si>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</si>
  <si>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</si>
  <si>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</si>
  <si>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</si>
  <si>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</si>
  <si>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</si>
  <si>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</si>
  <si>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</si>
  <si>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</si>
  <si>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</si>
  <si>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</si>
  <si>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</si>
  <si>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</si>
  <si>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</si>
  <si>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</si>
  <si>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</si>
  <si>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</si>
  <si>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</si>
  <si>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</si>
  <si>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</si>
  <si>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</si>
  <si>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</si>
  <si>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</si>
  <si>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</si>
  <si>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</si>
  <si>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</si>
  <si>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</si>
  <si>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</si>
  <si>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</si>
  <si>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</si>
  <si>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</si>
  <si>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</si>
  <si>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</si>
  <si>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</si>
  <si>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</si>
  <si>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</si>
  <si>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</si>
  <si>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</si>
  <si>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</si>
  <si>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</si>
  <si>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</si>
  <si>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</si>
  <si>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</si>
  <si>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</si>
  <si>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</si>
  <si>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</si>
  <si>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</si>
  <si>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</si>
  <si>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</si>
  <si>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</si>
  <si>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</si>
  <si>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</si>
  <si>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</si>
  <si>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</si>
  <si>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</si>
  <si>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</si>
  <si>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</si>
  <si>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</si>
  <si>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</si>
  <si>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</si>
  <si>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</si>
  <si>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</si>
  <si>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</si>
  <si>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</si>
  <si>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</si>
  <si>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</si>
  <si>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</si>
  <si>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</si>
  <si>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</si>
  <si>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</si>
  <si>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</si>
  <si>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</si>
  <si>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</si>
  <si>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</si>
  <si>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</si>
  <si>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</si>
  <si>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</si>
  <si>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</si>
  <si>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</si>
  <si>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</si>
  <si>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</si>
  <si>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</si>
  <si>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</si>
  <si>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</si>
  <si>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</si>
  <si>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</si>
  <si>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</si>
  <si>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</si>
  <si>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</si>
  <si>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</si>
  <si>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</si>
  <si>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</si>
  <si>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</si>
  <si>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</si>
  <si>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</si>
  <si>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</si>
  <si>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</si>
  <si>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</si>
  <si>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</si>
  <si>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</si>
  <si>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</si>
  <si>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</si>
  <si>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</si>
  <si>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</si>
  <si>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</si>
  <si>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</si>
  <si>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</si>
  <si>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</si>
  <si>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</si>
  <si>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</si>
  <si>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</si>
  <si>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</si>
  <si>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</si>
  <si>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</si>
  <si>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</si>
  <si>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</si>
  <si>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</si>
  <si>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</si>
  <si>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</si>
  <si>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</si>
  <si>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</si>
  <si>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</si>
  <si>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</si>
  <si>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</si>
  <si>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</si>
  <si>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</si>
  <si>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</si>
  <si>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</si>
  <si>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</si>
  <si>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</si>
  <si>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</si>
  <si>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</si>
  <si>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</si>
  <si>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</si>
  <si>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</si>
  <si>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</si>
  <si>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</si>
  <si>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</si>
  <si>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</si>
  <si>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</si>
  <si>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</si>
  <si>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</si>
  <si>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</si>
  <si>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</si>
  <si>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</si>
  <si>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</si>
  <si>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</si>
  <si>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</si>
  <si>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</si>
  <si>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</si>
  <si>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</si>
  <si>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</si>
  <si>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</si>
  <si>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</si>
  <si>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</si>
  <si>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</si>
  <si>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</si>
  <si>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</si>
  <si>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</si>
  <si>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</si>
  <si>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</si>
  <si>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</si>
  <si>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</si>
  <si>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</si>
  <si>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</si>
  <si>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</si>
  <si>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</si>
  <si>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</si>
  <si>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</si>
  <si>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</si>
  <si>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</si>
  <si>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</si>
  <si>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</si>
  <si>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</si>
  <si>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</si>
  <si>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</si>
  <si>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</si>
  <si>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</si>
  <si>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</si>
  <si>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</si>
  <si>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</si>
  <si>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</si>
  <si>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</si>
  <si>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</si>
  <si>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</si>
  <si>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</si>
  <si>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</si>
  <si>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</si>
  <si>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</si>
  <si>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</si>
  <si>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</si>
  <si>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</si>
  <si>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</si>
  <si>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</si>
  <si>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</si>
  <si>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</si>
  <si>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</si>
  <si>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</si>
  <si>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</si>
  <si>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</si>
  <si>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</si>
  <si>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</si>
  <si>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</si>
  <si>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</si>
  <si>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</si>
  <si>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</si>
  <si>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</si>
  <si>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</si>
  <si>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</si>
  <si>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</si>
  <si>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</si>
  <si>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</si>
  <si>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</si>
  <si>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</si>
  <si>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</si>
  <si>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</si>
  <si>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</si>
  <si>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</si>
  <si>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</si>
  <si>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</si>
  <si>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</si>
  <si>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</si>
  <si>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</si>
  <si>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</si>
  <si>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</si>
  <si>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</si>
  <si>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</si>
  <si>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</si>
  <si>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</si>
  <si>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</si>
  <si>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</si>
  <si>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</si>
  <si>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</si>
  <si>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</si>
  <si>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</si>
  <si>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</si>
  <si>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</si>
  <si>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</si>
  <si>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</si>
  <si>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</si>
  <si>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</si>
  <si>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</si>
  <si>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</si>
  <si>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</si>
  <si>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</si>
  <si>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</si>
  <si>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</si>
  <si>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</si>
  <si>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</si>
  <si>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</si>
  <si>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</si>
  <si>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</si>
  <si>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</si>
  <si>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</si>
  <si>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</si>
  <si>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</si>
  <si>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</si>
  <si>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</si>
  <si>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</si>
  <si>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</si>
  <si>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</si>
  <si>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</si>
  <si>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</si>
  <si>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</si>
  <si>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</si>
  <si>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</si>
  <si>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</si>
  <si>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</si>
  <si>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</si>
  <si>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</si>
  <si>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</si>
  <si>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</si>
  <si>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</si>
  <si>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</si>
  <si>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</si>
  <si>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</si>
  <si>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</si>
  <si>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</si>
  <si>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</si>
  <si>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</si>
  <si>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</si>
  <si>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</si>
  <si>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</si>
  <si>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</si>
  <si>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</si>
  <si>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</si>
  <si>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</si>
  <si>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</si>
  <si>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</si>
  <si>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</si>
  <si>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</si>
  <si>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</si>
  <si>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</si>
  <si>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</si>
  <si>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</si>
  <si>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</si>
  <si>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</si>
  <si>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</si>
  <si>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</si>
  <si>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</si>
  <si>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</si>
  <si>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</si>
  <si>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</si>
  <si>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</si>
  <si>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</si>
  <si>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</si>
  <si>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</si>
  <si>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</si>
  <si>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</si>
  <si>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</si>
  <si>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</si>
  <si>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</si>
  <si>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</si>
  <si>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</si>
  <si>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</si>
  <si>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</si>
  <si>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</si>
  <si>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</si>
  <si>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</si>
  <si>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</si>
  <si>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</si>
  <si>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</si>
  <si>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</si>
  <si>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</si>
  <si>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</si>
  <si>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</si>
  <si>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</si>
  <si>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</si>
  <si>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</si>
  <si>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</si>
  <si>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</si>
  <si>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</si>
  <si>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</si>
  <si>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</si>
  <si>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</si>
  <si>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</si>
  <si>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</si>
  <si>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</si>
  <si>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</si>
  <si>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</si>
  <si>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</si>
  <si>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</si>
  <si>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</si>
  <si>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</si>
  <si>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</si>
  <si>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</si>
  <si>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</si>
  <si>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</si>
  <si>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</si>
  <si>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</si>
  <si>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</si>
  <si>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</si>
  <si>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</si>
  <si>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</si>
  <si>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</si>
  <si>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</si>
  <si>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</si>
  <si>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</si>
  <si>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</si>
  <si>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</si>
  <si>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</si>
  <si>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</si>
  <si>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</si>
  <si>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</si>
  <si>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</si>
  <si>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</si>
  <si>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</si>
  <si>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</si>
  <si>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</si>
  <si>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</si>
  <si>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</si>
  <si>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</si>
  <si>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</si>
  <si>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</si>
  <si>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</si>
  <si>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</si>
  <si>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</si>
  <si>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</si>
  <si>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</si>
  <si>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</si>
  <si>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</si>
  <si>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</si>
  <si>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</si>
  <si>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</si>
  <si>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</si>
  <si>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</si>
  <si>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</si>
  <si>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</si>
  <si>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</si>
  <si>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</si>
  <si>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</si>
  <si>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</si>
  <si>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</si>
  <si>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</si>
  <si>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</si>
  <si>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</si>
  <si>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</si>
  <si>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</si>
  <si>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</si>
  <si>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</si>
  <si>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</si>
  <si>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</si>
  <si>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</si>
  <si>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</si>
  <si>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</si>
  <si>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</si>
  <si>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</si>
  <si>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</si>
  <si>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</si>
  <si>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</si>
  <si>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</si>
  <si>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</si>
  <si>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</si>
  <si>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</si>
  <si>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</si>
  <si>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</si>
  <si>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</si>
  <si>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</si>
  <si>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</si>
  <si>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</si>
  <si>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</si>
  <si>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</si>
  <si>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</si>
  <si>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</si>
  <si>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</si>
  <si>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</si>
  <si>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</si>
  <si>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</si>
  <si>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</si>
  <si>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</si>
  <si>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</si>
  <si>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</si>
  <si>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</si>
  <si>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</si>
  <si>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</si>
  <si>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</si>
  <si>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</si>
  <si>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</si>
  <si>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</si>
  <si>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</si>
  <si>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</si>
  <si>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</si>
  <si>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</si>
  <si>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</si>
  <si>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</si>
  <si>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</si>
  <si>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</si>
  <si>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</si>
  <si>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</si>
  <si>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</si>
  <si>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</si>
  <si>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</si>
  <si>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</si>
  <si>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</si>
  <si>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</si>
  <si>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</si>
  <si>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</si>
  <si>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</si>
  <si>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</si>
  <si>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</si>
  <si>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</si>
  <si>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</si>
  <si>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</si>
  <si>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</si>
  <si>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</si>
  <si>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</si>
  <si>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</si>
  <si>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</si>
  <si>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</si>
  <si>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</si>
  <si>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</si>
  <si>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</si>
  <si>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</si>
  <si>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</si>
  <si>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</si>
  <si>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</si>
  <si>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</si>
  <si>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</si>
  <si>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</si>
  <si>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</si>
  <si>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</si>
  <si>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</si>
  <si>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</si>
  <si>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</si>
  <si>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</si>
  <si>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</si>
  <si>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</si>
  <si>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</si>
  <si>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</si>
  <si>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</si>
  <si>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</si>
  <si>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</si>
  <si>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</si>
  <si>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</si>
  <si>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</si>
  <si>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</si>
  <si>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</si>
  <si>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</si>
  <si>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</si>
  <si>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</si>
  <si>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</si>
  <si>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</si>
  <si>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</si>
  <si>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</si>
  <si>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</si>
  <si>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</si>
  <si>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</si>
  <si>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</si>
  <si>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</si>
  <si>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</si>
  <si>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</si>
  <si>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</si>
  <si>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</si>
  <si>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</si>
  <si>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</si>
  <si>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</si>
  <si>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</si>
  <si>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</si>
  <si>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</si>
  <si>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</si>
  <si>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</si>
  <si>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</si>
  <si>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</si>
  <si>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</si>
  <si>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</si>
  <si>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</si>
  <si>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</si>
  <si>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</si>
  <si>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</si>
  <si>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</si>
  <si>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</si>
  <si>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</si>
  <si>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</si>
  <si>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</si>
  <si>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</si>
  <si>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</si>
  <si>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</si>
  <si>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</si>
  <si>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</si>
  <si>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</si>
  <si>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</si>
  <si>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</si>
  <si>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</si>
  <si>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</si>
  <si>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</si>
  <si>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</si>
  <si>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</si>
  <si>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</si>
  <si>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</si>
  <si>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</si>
  <si>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</si>
  <si>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</si>
  <si>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</si>
  <si>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</si>
  <si>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</si>
  <si>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</si>
  <si>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</si>
  <si>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</si>
  <si>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</si>
  <si>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</si>
  <si>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</si>
  <si>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</si>
  <si>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</si>
  <si>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</si>
  <si>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</si>
  <si>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</si>
  <si>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</si>
  <si>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</si>
  <si>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</si>
  <si>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</si>
  <si>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</si>
  <si>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</si>
  <si>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</si>
  <si>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</si>
  <si>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</si>
  <si>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</si>
  <si>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</si>
  <si>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</si>
  <si>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</si>
  <si>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</si>
  <si>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</si>
  <si>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</si>
  <si>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</si>
  <si>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</si>
  <si>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</si>
  <si>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</si>
  <si>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</si>
  <si>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</si>
  <si>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</si>
  <si>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</si>
  <si>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</si>
  <si>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</si>
  <si>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</si>
  <si>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</si>
  <si>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</si>
  <si>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</si>
  <si>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</si>
  <si>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</si>
  <si>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</si>
  <si>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</si>
  <si>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</si>
  <si>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</si>
  <si>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</si>
  <si>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</si>
  <si>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</si>
  <si>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</si>
  <si>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</si>
  <si>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</si>
  <si>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</si>
  <si>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</si>
  <si>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</si>
  <si>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</si>
  <si>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</si>
  <si>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</si>
  <si>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</si>
  <si>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</si>
  <si>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</si>
  <si>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</si>
  <si>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</si>
  <si>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</si>
  <si>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</si>
  <si>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</si>
  <si>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</si>
  <si>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</si>
  <si>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</si>
  <si>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</si>
  <si>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</si>
  <si>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</si>
  <si>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</si>
  <si>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</si>
  <si>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</si>
  <si>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</si>
  <si>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</si>
  <si>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</si>
  <si>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</si>
  <si>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</si>
  <si>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</si>
  <si>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</si>
  <si>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</si>
  <si>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</si>
  <si>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</si>
  <si>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</si>
  <si>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</si>
  <si>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</si>
  <si>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</si>
  <si>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</si>
  <si>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</si>
  <si>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</si>
  <si>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</si>
  <si>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</si>
  <si>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</si>
  <si>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</si>
  <si>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</si>
  <si>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</si>
  <si>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</si>
  <si>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</si>
  <si>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</si>
  <si>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</si>
  <si>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</si>
  <si>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</si>
  <si>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</si>
  <si>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</si>
  <si>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</si>
  <si>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</si>
  <si>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</si>
  <si>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</si>
  <si>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</si>
  <si>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</si>
  <si>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</si>
  <si>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</si>
  <si>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</si>
  <si>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</si>
  <si>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</si>
  <si>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</si>
  <si>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</si>
  <si>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</si>
  <si>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</si>
  <si>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</si>
  <si>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</si>
  <si>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</si>
  <si>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</si>
  <si>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</si>
  <si>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</si>
  <si>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</si>
  <si>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</si>
  <si>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</si>
  <si>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</si>
  <si>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</si>
  <si>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</si>
  <si>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</si>
  <si>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</si>
  <si>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</si>
  <si>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</si>
  <si>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</si>
  <si>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</si>
  <si>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</si>
  <si>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</si>
  <si>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</si>
  <si>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</si>
  <si>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</si>
  <si>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</si>
  <si>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</si>
  <si>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</si>
  <si>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</si>
  <si>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</si>
  <si>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</si>
  <si>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</si>
  <si>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</si>
  <si>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</si>
  <si>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</si>
  <si>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</si>
  <si>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</si>
  <si>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</si>
  <si>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</si>
  <si>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</si>
  <si>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</si>
  <si>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</si>
  <si>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</si>
  <si>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</si>
  <si>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</si>
  <si>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</si>
  <si>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</si>
  <si>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</si>
  <si>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</si>
  <si>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</si>
  <si>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</si>
  <si>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</si>
  <si>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</si>
  <si>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</si>
  <si>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</si>
  <si>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</si>
  <si>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</si>
  <si>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</si>
  <si>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</si>
  <si>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</si>
  <si>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</si>
  <si>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</si>
  <si>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</si>
  <si>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</si>
  <si>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</si>
  <si>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</si>
  <si>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</si>
  <si>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</si>
  <si>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</si>
  <si>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</si>
  <si>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</si>
  <si>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</si>
  <si>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</si>
  <si>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</si>
  <si>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</si>
  <si>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</si>
  <si>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</si>
  <si>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</si>
  <si>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</si>
  <si>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</si>
  <si>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</si>
  <si>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</si>
  <si>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</si>
  <si>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</si>
  <si>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</si>
  <si>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</si>
  <si>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</si>
  <si>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</si>
  <si>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</si>
  <si>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</si>
  <si>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</si>
  <si>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</si>
  <si>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</si>
  <si>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</si>
  <si>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</si>
  <si>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</si>
  <si>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</si>
  <si>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</si>
  <si>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</si>
  <si>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</si>
  <si>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</si>
  <si>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</si>
  <si>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</si>
  <si>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</si>
  <si>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</si>
  <si>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</si>
  <si>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</si>
  <si>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</si>
  <si>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</si>
  <si>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</si>
  <si>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</si>
  <si>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</si>
  <si>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</si>
  <si>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</si>
  <si>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</si>
  <si>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</si>
  <si>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</si>
  <si>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</si>
  <si>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</si>
  <si>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</si>
  <si>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</si>
  <si>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</si>
  <si>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</si>
  <si>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</si>
  <si>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</si>
  <si>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</si>
  <si>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</si>
  <si>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</si>
  <si>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</si>
  <si>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</si>
  <si>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</si>
  <si>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</si>
  <si>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</si>
  <si>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</si>
  <si>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</si>
  <si>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</si>
  <si>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</si>
  <si>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</si>
  <si>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</si>
  <si>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</si>
  <si>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</si>
  <si>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</si>
  <si>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</si>
  <si>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</si>
  <si>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</si>
  <si>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</si>
  <si>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</si>
  <si>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</si>
  <si>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</si>
  <si>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</si>
  <si>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</si>
  <si>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</si>
  <si>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</si>
  <si>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</si>
  <si>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</si>
  <si>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</si>
  <si>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</si>
  <si>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</si>
  <si>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</si>
  <si>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</si>
  <si>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</si>
  <si>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</si>
  <si>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</si>
  <si>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</si>
  <si>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</si>
  <si>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</si>
  <si>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</si>
  <si>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</si>
  <si>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</si>
  <si>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</si>
  <si>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</si>
  <si>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</si>
  <si>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</si>
  <si>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</si>
  <si>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</si>
  <si>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</si>
  <si>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</si>
  <si>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</si>
  <si>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</si>
  <si>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</si>
  <si>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</si>
  <si>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</si>
  <si>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</si>
  <si>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</si>
  <si>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</si>
  <si>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</si>
  <si>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</si>
  <si>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</si>
  <si>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</si>
  <si>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</si>
  <si>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</si>
  <si>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</si>
  <si>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</si>
  <si>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</si>
  <si>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</si>
  <si>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</si>
  <si>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</si>
  <si>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</si>
  <si>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</si>
  <si>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</si>
  <si>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</si>
  <si>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</si>
  <si>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</si>
  <si>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</si>
  <si>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</si>
  <si>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</si>
  <si>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</si>
  <si>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</si>
  <si>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</si>
  <si>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</si>
  <si>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</si>
  <si>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</si>
  <si>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</si>
  <si>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</si>
  <si>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</si>
  <si>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</si>
  <si>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</si>
  <si>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</si>
  <si>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</si>
  <si>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</si>
  <si>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</si>
  <si>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</si>
  <si>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</si>
  <si>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</si>
  <si>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</si>
  <si>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</si>
  <si>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</si>
  <si>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</si>
  <si>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</si>
  <si>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</si>
  <si>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</si>
  <si>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</si>
  <si>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</si>
  <si>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</si>
  <si>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</si>
  <si>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</si>
  <si>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</si>
  <si>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</si>
  <si>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</si>
  <si>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</si>
  <si>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</si>
  <si>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</si>
  <si>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</si>
  <si>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</si>
  <si>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</si>
  <si>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</si>
  <si>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</si>
  <si>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</si>
  <si>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</si>
  <si>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</si>
  <si>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</si>
  <si>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</si>
  <si>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</si>
  <si>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</si>
  <si>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</si>
  <si>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</si>
  <si>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</si>
  <si>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</si>
  <si>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</si>
  <si>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</si>
  <si>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</si>
  <si>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</si>
  <si>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</si>
  <si>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</si>
  <si>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</si>
  <si>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</si>
  <si>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</si>
  <si>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</si>
  <si>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</si>
  <si>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</si>
  <si>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</si>
  <si>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</si>
  <si>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</si>
  <si>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</si>
  <si>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</si>
  <si>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</si>
  <si>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</si>
  <si>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</si>
  <si>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</si>
  <si>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</si>
  <si>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</si>
  <si>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</si>
  <si>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</si>
  <si>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</si>
  <si>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</si>
  <si>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</si>
  <si>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</si>
  <si>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</si>
  <si>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</si>
  <si>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</si>
  <si>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</si>
  <si>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</si>
  <si>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</si>
  <si>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</si>
  <si>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</si>
  <si>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</si>
  <si>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</si>
  <si>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</si>
  <si>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</si>
  <si>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</si>
  <si>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</si>
  <si>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</si>
  <si>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</si>
  <si>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</si>
  <si>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</si>
  <si>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</si>
  <si>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</si>
  <si>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</si>
  <si>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</si>
  <si>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</si>
  <si>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</si>
  <si>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</si>
  <si>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</si>
  <si>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</si>
  <si>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</si>
  <si>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</si>
  <si>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</si>
  <si>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</si>
  <si>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</si>
  <si>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</si>
  <si>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</si>
  <si>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</si>
  <si>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</si>
  <si>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</si>
  <si>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</si>
  <si>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</si>
  <si>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</si>
  <si>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</si>
  <si>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</si>
  <si>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</si>
  <si>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</si>
  <si>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</si>
  <si>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</si>
  <si>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</si>
  <si>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</si>
  <si>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</si>
  <si>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</si>
  <si>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</si>
  <si>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</si>
  <si>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</si>
  <si>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</si>
  <si>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</si>
  <si>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</si>
  <si>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</si>
  <si>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</si>
  <si>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</si>
  <si>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</si>
  <si>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</si>
  <si>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</si>
  <si>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</si>
  <si>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</si>
  <si>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</si>
  <si>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</si>
  <si>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</si>
  <si>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</si>
  <si>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</si>
  <si>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</si>
  <si>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</si>
  <si>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</si>
  <si>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</si>
  <si>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</si>
  <si>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</si>
  <si>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</si>
  <si>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</si>
  <si>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</si>
  <si>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</si>
  <si>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</si>
  <si>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</si>
  <si>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</si>
  <si>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</si>
  <si>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</si>
  <si>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</si>
  <si>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</si>
  <si>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</si>
  <si>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</si>
  <si>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</si>
  <si>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</si>
  <si>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</si>
  <si>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</si>
  <si>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</si>
  <si>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</si>
  <si>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</si>
  <si>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</si>
  <si>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</si>
  <si>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</si>
  <si>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</si>
  <si>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</si>
  <si>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</si>
  <si>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</si>
  <si>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</si>
  <si>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</si>
  <si>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</si>
  <si>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</si>
  <si>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</si>
  <si>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</si>
  <si>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</si>
  <si>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</si>
  <si>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</si>
  <si>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</si>
  <si>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</si>
  <si>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</si>
  <si>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</si>
  <si>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</si>
  <si>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</si>
  <si>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</si>
  <si>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</si>
  <si>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</si>
  <si>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</si>
  <si>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</si>
  <si>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</si>
  <si>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</si>
  <si>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</si>
  <si>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</si>
  <si>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</si>
  <si>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</si>
  <si>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</si>
  <si>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</si>
  <si>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</si>
  <si>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</si>
  <si>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</si>
  <si>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</si>
  <si>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</si>
  <si>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</si>
  <si>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</si>
  <si>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</si>
  <si>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</si>
  <si>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</si>
  <si>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</si>
  <si>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</si>
  <si>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</si>
  <si>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</si>
  <si>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</si>
  <si>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</si>
  <si>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</si>
  <si>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</si>
  <si>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</si>
  <si>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</si>
  <si>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</si>
  <si>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</si>
  <si>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</si>
  <si>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</si>
  <si>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</si>
  <si>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</si>
  <si>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</si>
  <si>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</si>
  <si>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</si>
  <si>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</si>
  <si>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</si>
  <si>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</si>
  <si>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</si>
  <si>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</si>
  <si>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</si>
  <si>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</si>
  <si>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</si>
  <si>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</si>
  <si>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</si>
  <si>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</si>
  <si>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</si>
  <si>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</si>
  <si>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</si>
  <si>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</si>
  <si>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</si>
  <si>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</si>
  <si>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</si>
  <si>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</si>
  <si>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</si>
  <si>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</si>
  <si>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</si>
  <si>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</si>
  <si>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</si>
  <si>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</si>
  <si>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</si>
  <si>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</si>
  <si>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</si>
  <si>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</si>
  <si>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</si>
  <si>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</si>
  <si>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</si>
  <si>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</si>
  <si>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</si>
  <si>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</si>
  <si>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</si>
  <si>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</si>
  <si>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</si>
  <si>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</si>
  <si>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</si>
  <si>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</si>
  <si>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</si>
  <si>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</si>
  <si>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</si>
  <si>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</si>
  <si>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</si>
  <si>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</si>
  <si>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</si>
  <si>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</si>
  <si>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</si>
  <si>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</si>
  <si>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</si>
  <si>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</si>
  <si>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</si>
  <si>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</si>
  <si>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</si>
  <si>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</si>
  <si>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</si>
  <si>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</si>
  <si>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</si>
  <si>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</si>
  <si>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</si>
  <si>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</si>
  <si>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</si>
  <si>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</si>
  <si>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</si>
  <si>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</si>
  <si>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</si>
  <si>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</si>
  <si>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</si>
  <si>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</si>
  <si>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</si>
  <si>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</si>
  <si>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</si>
  <si>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</si>
  <si>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</si>
  <si>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</si>
  <si>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</si>
  <si>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</si>
  <si>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</si>
  <si>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</si>
  <si>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</si>
  <si>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</si>
  <si>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</si>
  <si>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</si>
  <si>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</si>
  <si>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</si>
  <si>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</si>
  <si>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</si>
  <si>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</si>
  <si>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</si>
  <si>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</si>
  <si>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</si>
  <si>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</si>
  <si>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</si>
  <si>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</si>
  <si>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</si>
  <si>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</si>
  <si>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</si>
  <si>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</si>
  <si>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</si>
  <si>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</si>
  <si>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</si>
  <si>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</si>
  <si>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</si>
  <si>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</si>
  <si>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</si>
  <si>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</si>
  <si>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</si>
  <si>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</si>
  <si>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</si>
  <si>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</si>
  <si>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</si>
  <si>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</si>
  <si>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</si>
  <si>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</si>
  <si>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</si>
  <si>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</si>
  <si>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</si>
  <si>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</si>
  <si>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</si>
  <si>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</si>
  <si>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</si>
  <si>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</si>
  <si>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</si>
  <si>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</si>
  <si>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</si>
  <si>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</si>
  <si>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</si>
  <si>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</si>
  <si>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</si>
  <si>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</si>
  <si>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</si>
  <si>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</si>
  <si>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</si>
  <si>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</si>
  <si>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</si>
  <si>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</si>
  <si>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</si>
  <si>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</si>
  <si>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</si>
  <si>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</si>
  <si>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</si>
  <si>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</si>
  <si>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</si>
  <si>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</si>
  <si>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</si>
  <si>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</si>
  <si>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</si>
  <si>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</si>
  <si>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</si>
  <si>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</si>
  <si>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</si>
  <si>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</si>
  <si>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</si>
  <si>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</si>
  <si>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</si>
  <si>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</si>
  <si>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</si>
  <si>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</si>
  <si>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</si>
  <si>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</si>
  <si>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</si>
  <si>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</si>
  <si>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</si>
  <si>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</si>
  <si>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</si>
  <si>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</si>
  <si>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</si>
  <si>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</si>
  <si>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</si>
  <si>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</si>
  <si>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</si>
  <si>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</si>
  <si>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</si>
  <si>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</si>
  <si>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</si>
  <si>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</si>
  <si>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</si>
  <si>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</si>
  <si>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</si>
  <si>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</si>
  <si>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</si>
  <si>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</si>
  <si>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</si>
  <si>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</si>
  <si>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</si>
  <si>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</si>
  <si>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</si>
  <si>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</si>
  <si>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</si>
  <si>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</si>
  <si>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</si>
  <si>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</si>
  <si>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</si>
  <si>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</si>
  <si>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</si>
  <si>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</si>
  <si>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</si>
  <si>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</si>
  <si>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</si>
  <si>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</si>
  <si>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</si>
  <si>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</si>
  <si>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</si>
  <si>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</si>
  <si>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</si>
  <si>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</si>
  <si>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</si>
  <si>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</si>
  <si>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</si>
  <si>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</si>
  <si>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</si>
  <si>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</si>
  <si>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</si>
  <si>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</si>
  <si>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</si>
  <si>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</si>
  <si>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</si>
  <si>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</si>
  <si>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</si>
  <si>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</si>
  <si>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</si>
  <si>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</si>
  <si>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</si>
  <si>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</si>
  <si>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</si>
  <si>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</si>
  <si>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</si>
  <si>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</si>
  <si>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</si>
  <si>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</si>
  <si>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</si>
  <si>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</si>
  <si>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</si>
  <si>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</si>
  <si>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</si>
  <si>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</si>
  <si>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</si>
  <si>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</si>
  <si>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</si>
  <si>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</si>
  <si>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</si>
  <si>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</si>
  <si>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</si>
  <si>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</si>
  <si>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</si>
  <si>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</si>
  <si>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</si>
  <si>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</si>
  <si>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</si>
  <si>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</si>
  <si>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</si>
  <si>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</si>
  <si>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</si>
  <si>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</si>
  <si>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</si>
  <si>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</si>
  <si>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</si>
  <si>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</si>
  <si>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</si>
  <si>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</si>
  <si>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</si>
  <si>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</si>
  <si>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</si>
  <si>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</si>
  <si>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</si>
  <si>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</si>
  <si>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</si>
  <si>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</si>
  <si>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</si>
  <si>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</si>
  <si>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</si>
  <si>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</si>
  <si>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</si>
  <si>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</si>
  <si>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</si>
  <si>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</si>
  <si>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</si>
  <si>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</si>
  <si>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</si>
  <si>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</si>
  <si>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</si>
  <si>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</si>
  <si>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</si>
  <si>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</si>
  <si>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</si>
  <si>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</si>
  <si>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</si>
  <si>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</si>
  <si>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</si>
  <si>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</si>
  <si>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</si>
  <si>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</si>
  <si>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</si>
  <si>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</si>
  <si>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</si>
  <si>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</si>
  <si>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</si>
  <si>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</si>
  <si>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</si>
  <si>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</si>
  <si>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</si>
  <si>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</si>
  <si>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</si>
  <si>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</si>
  <si>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</si>
  <si>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</si>
  <si>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</si>
  <si>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</si>
  <si>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</si>
  <si>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</si>
  <si>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</si>
  <si>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</si>
  <si>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</si>
  <si>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</si>
  <si>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</si>
  <si>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</si>
  <si>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</si>
  <si>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</si>
  <si>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</si>
  <si>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</si>
  <si>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</si>
  <si>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</si>
  <si>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</si>
  <si>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</si>
  <si>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</si>
  <si>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</si>
  <si>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</si>
  <si>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</si>
  <si>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</si>
  <si>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</si>
  <si>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</si>
  <si>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</si>
  <si>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</si>
  <si>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</si>
  <si>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</si>
  <si>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</si>
  <si>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</si>
  <si>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</si>
  <si>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</si>
  <si>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</si>
  <si>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</si>
  <si>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</si>
  <si>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</si>
  <si>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</si>
  <si>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</si>
  <si>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</si>
  <si>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</si>
  <si>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</si>
  <si>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</si>
  <si>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</si>
  <si>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</si>
  <si>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</si>
  <si>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</si>
  <si>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</si>
  <si>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</si>
  <si>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</si>
  <si>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</si>
  <si>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</si>
  <si>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</si>
  <si>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</si>
  <si>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</si>
  <si>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</si>
  <si>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</si>
  <si>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</si>
  <si>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</si>
  <si>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</si>
  <si>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</si>
  <si>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</si>
  <si>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</si>
  <si>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</si>
  <si>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</si>
  <si>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</si>
  <si>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</si>
  <si>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</si>
  <si>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</si>
  <si>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</si>
  <si>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</si>
  <si>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</si>
  <si>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</si>
  <si>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</si>
  <si>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</si>
  <si>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</si>
  <si>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</si>
  <si>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</si>
  <si>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</si>
  <si>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</si>
  <si>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</si>
  <si>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</si>
  <si>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</si>
  <si>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</si>
  <si>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</si>
  <si>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</si>
  <si>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</si>
  <si>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</si>
  <si>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</si>
  <si>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</si>
  <si>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</si>
  <si>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</si>
  <si>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</si>
  <si>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</si>
  <si>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</si>
  <si>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</si>
  <si>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</si>
  <si>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</si>
  <si>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</si>
  <si>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</si>
  <si>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</si>
  <si>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</si>
  <si>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</si>
  <si>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</si>
  <si>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</si>
  <si>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</si>
  <si>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</si>
  <si>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</si>
  <si>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</si>
  <si>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</si>
  <si>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</si>
  <si>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</si>
  <si>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</si>
  <si>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</si>
  <si>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</si>
  <si>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</si>
  <si>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</si>
  <si>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</si>
  <si>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</si>
  <si>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</si>
  <si>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</si>
  <si>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</si>
  <si>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</si>
  <si>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</si>
  <si>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</si>
  <si>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</si>
  <si>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</si>
  <si>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</si>
  <si>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</si>
  <si>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</si>
  <si>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</si>
  <si>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</si>
  <si>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</si>
  <si>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</si>
  <si>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</si>
  <si>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</si>
  <si>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</si>
  <si>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</si>
  <si>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</si>
  <si>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</si>
  <si>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</si>
  <si>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</si>
  <si>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</si>
  <si>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</si>
  <si>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</si>
  <si>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</si>
  <si>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</si>
  <si>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</si>
  <si>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</si>
  <si>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</si>
  <si>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</si>
  <si>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</si>
  <si>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</si>
  <si>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</si>
  <si>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</si>
  <si>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</si>
  <si>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</si>
  <si>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</si>
  <si>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</si>
  <si>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</si>
  <si>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</si>
  <si>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</si>
  <si>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</si>
  <si>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</si>
  <si>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</si>
  <si>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</si>
  <si>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</si>
  <si>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</si>
  <si>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</si>
  <si>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</si>
  <si>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</si>
  <si>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</si>
  <si>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</si>
  <si>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</si>
  <si>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</si>
  <si>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</si>
  <si>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</si>
  <si>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</si>
  <si>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</si>
  <si>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</si>
  <si>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</si>
  <si>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</si>
  <si>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</si>
  <si>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</si>
  <si>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</si>
  <si>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</si>
  <si>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</si>
  <si>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</si>
  <si>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</si>
  <si>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</si>
  <si>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</si>
  <si>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</si>
  <si>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</si>
  <si>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</si>
  <si>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</si>
  <si>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</si>
  <si>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</si>
  <si>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</si>
  <si>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</si>
  <si>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</si>
  <si>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</si>
  <si>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</si>
  <si>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</si>
  <si>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</si>
  <si>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</si>
  <si>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</si>
  <si>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</si>
  <si>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</si>
  <si>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</si>
  <si>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</si>
  <si>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</si>
  <si>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</si>
  <si>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</si>
  <si>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</si>
  <si>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</si>
  <si>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</si>
  <si>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</si>
  <si>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</si>
  <si>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</si>
  <si>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</si>
  <si>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</si>
  <si>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</si>
  <si>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</si>
  <si>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</si>
  <si>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</si>
  <si>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</si>
  <si>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</si>
  <si>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</si>
  <si>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</si>
  <si>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</si>
  <si>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</si>
  <si>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</si>
  <si>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</si>
  <si>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</si>
  <si>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</si>
  <si>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</si>
  <si>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</si>
  <si>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</si>
  <si>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</si>
  <si>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</si>
  <si>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</si>
  <si>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</si>
  <si>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</si>
  <si>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</si>
  <si>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</si>
  <si>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</si>
  <si>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</si>
  <si>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</si>
  <si>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</si>
  <si>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</si>
  <si>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</si>
  <si>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</si>
  <si>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</si>
  <si>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</si>
  <si>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</si>
  <si>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</si>
  <si>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</si>
  <si>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</si>
  <si>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</si>
  <si>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</si>
  <si>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</si>
  <si>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</si>
  <si>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</si>
  <si>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</si>
  <si>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</si>
  <si>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</si>
  <si>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</si>
  <si>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</si>
  <si>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</si>
  <si>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</si>
  <si>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</si>
  <si>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</si>
  <si>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</si>
  <si>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</si>
  <si>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</si>
  <si>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</si>
  <si>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</si>
  <si>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</si>
  <si>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</si>
  <si>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</si>
  <si>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</si>
  <si>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</si>
  <si>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</si>
  <si>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</si>
  <si>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</si>
  <si>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</si>
  <si>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</si>
  <si>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</si>
  <si>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</si>
  <si>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</si>
  <si>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</si>
  <si>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</si>
  <si>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</si>
  <si>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</si>
  <si>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</si>
  <si>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</si>
  <si>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</si>
  <si>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</si>
  <si>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</si>
  <si>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</si>
  <si>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</si>
  <si>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</si>
  <si>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</si>
  <si>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</si>
  <si>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</si>
  <si>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</si>
  <si>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</si>
  <si>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</si>
  <si>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</si>
  <si>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</si>
  <si>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</si>
  <si>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</si>
  <si>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</si>
  <si>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</si>
  <si>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</si>
  <si>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</si>
  <si>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</si>
  <si>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</si>
  <si>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</si>
  <si>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</si>
  <si>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</si>
  <si>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</si>
  <si>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</si>
  <si>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</si>
  <si>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</si>
  <si>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</si>
  <si>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</si>
  <si>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</si>
  <si>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</si>
  <si>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</si>
  <si>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</si>
  <si>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</si>
  <si>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</si>
  <si>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</si>
  <si>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</si>
  <si>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</si>
  <si>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</si>
  <si>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</si>
  <si>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</si>
  <si>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</si>
  <si>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</si>
  <si>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</si>
  <si>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</si>
  <si>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</si>
  <si>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</si>
  <si>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</si>
  <si>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</si>
  <si>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</si>
  <si>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</si>
  <si>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</si>
  <si>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</si>
  <si>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</si>
  <si>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</si>
  <si>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</si>
  <si>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</si>
  <si>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</si>
  <si>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</si>
  <si>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</si>
  <si>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</si>
  <si>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</si>
  <si>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</si>
  <si>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</si>
  <si>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</si>
  <si>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</si>
  <si>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</si>
  <si>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</si>
  <si>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</si>
  <si>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</si>
  <si>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</si>
  <si>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</si>
  <si>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</si>
  <si>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</si>
  <si>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</si>
  <si>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</si>
  <si>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</si>
  <si>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</si>
  <si>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</si>
  <si>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</si>
  <si>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</si>
  <si>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</si>
  <si>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</si>
  <si>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</si>
  <si>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</si>
  <si>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</si>
  <si>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</si>
  <si>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</si>
  <si>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</si>
  <si>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</si>
  <si>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</si>
  <si>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</si>
  <si>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</si>
  <si>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</si>
  <si>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</si>
  <si>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</si>
  <si>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</si>
  <si>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</si>
  <si>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</si>
  <si>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</si>
  <si>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</si>
  <si>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</si>
  <si>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</si>
  <si>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</si>
  <si>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</si>
  <si>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</si>
  <si>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</si>
  <si>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</si>
  <si>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</si>
  <si>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</si>
  <si>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</si>
  <si>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</si>
  <si>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</si>
  <si>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</si>
  <si>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</si>
  <si>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</si>
  <si>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</si>
  <si>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</si>
  <si>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</si>
  <si>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</si>
  <si>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</si>
  <si>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</si>
  <si>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</si>
  <si>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</si>
  <si>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</si>
  <si>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</si>
  <si>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</si>
  <si>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</si>
  <si>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</si>
  <si>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</si>
  <si>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</si>
  <si>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</si>
  <si>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</si>
  <si>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</si>
  <si>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</si>
  <si>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</si>
  <si>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</si>
  <si>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</si>
  <si>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</si>
  <si>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</si>
  <si>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</si>
  <si>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</si>
  <si>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</si>
  <si>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</si>
  <si>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</si>
  <si>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</si>
  <si>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</si>
  <si>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</si>
  <si>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</si>
  <si>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</si>
  <si>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</si>
  <si>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</si>
  <si>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</si>
  <si>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</si>
  <si>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</si>
  <si>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</si>
  <si>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</si>
  <si>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</si>
  <si>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</si>
  <si>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</si>
  <si>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</si>
  <si>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</si>
  <si>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</si>
  <si>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</si>
  <si>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</si>
  <si>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</si>
  <si>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</si>
  <si>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</si>
  <si>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</si>
  <si>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</si>
  <si>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</si>
  <si>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</si>
  <si>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</si>
  <si>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</si>
  <si>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</si>
  <si>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</si>
  <si>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</si>
  <si>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</si>
  <si>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</si>
  <si>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</si>
  <si>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</si>
  <si>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</si>
  <si>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</si>
  <si>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</si>
  <si>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</si>
  <si>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</si>
  <si>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</si>
  <si>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</si>
  <si>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</si>
  <si>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</si>
  <si>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</si>
  <si>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</si>
  <si>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</si>
  <si>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</si>
  <si>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</si>
  <si>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</si>
  <si>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</si>
  <si>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</si>
  <si>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</si>
  <si>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</si>
  <si>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</si>
  <si>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</si>
  <si>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</si>
  <si>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</si>
  <si>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</si>
  <si>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</si>
  <si>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</si>
  <si>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</si>
  <si>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</si>
  <si>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</si>
  <si>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</si>
  <si>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</si>
  <si>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</si>
  <si>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</si>
  <si>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</si>
  <si>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</si>
  <si>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</si>
  <si>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</si>
  <si>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</si>
  <si>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</si>
  <si>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</si>
  <si>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</si>
  <si>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</si>
  <si>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</si>
  <si>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</si>
  <si>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</si>
  <si>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</si>
  <si>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</si>
  <si>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</si>
  <si>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</si>
  <si>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</si>
  <si>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</si>
  <si>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</si>
  <si>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</si>
  <si>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</si>
  <si>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</si>
  <si>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</si>
  <si>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</si>
  <si>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</si>
  <si>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</si>
  <si>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</si>
  <si>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</si>
  <si>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</si>
  <si>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</si>
  <si>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</si>
  <si>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</si>
  <si>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</si>
  <si>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</si>
  <si>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</si>
  <si>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</si>
  <si>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</si>
  <si>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</si>
  <si>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</si>
  <si>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</si>
  <si>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</si>
  <si>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</si>
  <si>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</si>
  <si>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</si>
  <si>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</si>
  <si>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</si>
  <si>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</si>
  <si>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</si>
  <si>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</si>
  <si>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</si>
  <si>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</si>
  <si>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</si>
  <si>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</si>
  <si>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</si>
  <si>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</si>
  <si>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</si>
  <si>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</si>
  <si>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</si>
  <si>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</si>
  <si>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</si>
  <si>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</si>
  <si>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</si>
  <si>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</si>
  <si>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</si>
  <si>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</si>
  <si>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</si>
  <si>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</si>
  <si>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</si>
  <si>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</si>
  <si>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</si>
  <si>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</si>
  <si>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</si>
  <si>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</si>
  <si>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</si>
  <si>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</si>
  <si>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</si>
  <si>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</si>
  <si>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</si>
  <si>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</si>
  <si>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</si>
  <si>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</si>
  <si>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</si>
  <si>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</si>
  <si>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</si>
  <si>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</si>
  <si>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</si>
  <si>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</si>
  <si>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</si>
  <si>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</si>
  <si>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</si>
  <si>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</si>
  <si>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</si>
  <si>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</si>
  <si>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</si>
  <si>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</si>
  <si>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</si>
  <si>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</si>
  <si>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</si>
  <si>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</si>
  <si>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</si>
  <si>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</si>
  <si>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</si>
  <si>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</si>
  <si>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</si>
  <si>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</si>
  <si>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</si>
  <si>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</si>
  <si>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</si>
  <si>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</si>
  <si>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</si>
  <si>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</si>
  <si>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</si>
  <si>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</si>
  <si>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</si>
  <si>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</si>
  <si>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</si>
  <si>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</si>
  <si>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</si>
  <si>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</si>
  <si>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</si>
  <si>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</si>
  <si>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</si>
  <si>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</si>
  <si>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</si>
  <si>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</si>
  <si>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</si>
  <si>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</si>
  <si>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</si>
  <si>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</si>
  <si>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</si>
  <si>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</si>
  <si>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</si>
  <si>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</si>
  <si>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</si>
  <si>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</si>
  <si>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</si>
  <si>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</si>
  <si>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</si>
  <si>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</si>
  <si>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</si>
  <si>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</si>
  <si>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</si>
  <si>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</si>
  <si>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</si>
  <si>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</si>
  <si>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</si>
  <si>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</si>
  <si>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</si>
  <si>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</si>
  <si>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</si>
  <si>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</si>
  <si>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</si>
  <si>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</si>
  <si>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</si>
  <si>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</si>
  <si>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</si>
  <si>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</si>
  <si>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</si>
  <si>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</si>
  <si>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</si>
  <si>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</si>
  <si>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</si>
  <si>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</si>
  <si>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</si>
  <si>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</si>
  <si>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</si>
  <si>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</si>
  <si>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</si>
  <si>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</si>
  <si>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</si>
  <si>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</si>
  <si>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</si>
  <si>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</si>
  <si>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</si>
  <si>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</si>
  <si>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</si>
  <si>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</si>
  <si>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</si>
  <si>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</si>
  <si>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</si>
  <si>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</si>
  <si>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</si>
  <si>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</si>
  <si>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</si>
  <si>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</si>
  <si>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</si>
  <si>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</si>
  <si>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</si>
  <si>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</si>
  <si>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</si>
  <si>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</si>
  <si>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</si>
  <si>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</si>
  <si>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</si>
  <si>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</si>
  <si>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</si>
  <si>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</si>
  <si>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</si>
  <si>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</si>
  <si>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</si>
  <si>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</si>
  <si>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</si>
  <si>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</si>
  <si>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</si>
  <si>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</si>
  <si>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</si>
  <si>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</si>
  <si>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</si>
  <si>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</si>
  <si>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</si>
  <si>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</si>
  <si>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</si>
  <si>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</si>
  <si>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</si>
  <si>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</si>
  <si>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</si>
  <si>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</si>
  <si>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</si>
  <si>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</si>
  <si>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</si>
  <si>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</si>
  <si>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</si>
  <si>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</si>
  <si>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</si>
  <si>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</si>
  <si>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</si>
  <si>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</si>
  <si>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</si>
  <si>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</si>
  <si>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</si>
  <si>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</si>
  <si>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</si>
  <si>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</si>
  <si>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</si>
  <si>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</si>
  <si>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</si>
  <si>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</si>
  <si>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</si>
  <si>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</si>
  <si>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</si>
  <si>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</si>
  <si>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</si>
  <si>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</si>
  <si>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</si>
  <si>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</si>
  <si>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</si>
  <si>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</si>
  <si>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</si>
  <si>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</si>
  <si>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</si>
  <si>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</si>
  <si>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</si>
  <si>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</si>
  <si>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</si>
  <si>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</si>
  <si>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</si>
  <si>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</si>
  <si>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</si>
  <si>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</si>
  <si>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</si>
  <si>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</si>
  <si>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</si>
  <si>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</si>
  <si>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</si>
  <si>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</si>
  <si>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</si>
  <si>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</si>
  <si>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</si>
  <si>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</si>
  <si>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</si>
  <si>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</si>
  <si>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</si>
  <si>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</si>
  <si>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</si>
  <si>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</si>
  <si>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</si>
  <si>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</si>
  <si>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</si>
  <si>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</si>
  <si>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</si>
  <si>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</si>
  <si>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</si>
  <si>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</si>
  <si>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</si>
  <si>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</si>
  <si>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</si>
  <si>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</si>
  <si>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</si>
  <si>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</si>
  <si>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</si>
  <si>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</si>
  <si>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</si>
  <si>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</si>
  <si>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</si>
  <si>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</si>
  <si>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</si>
  <si>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</si>
  <si>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</si>
  <si>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</si>
  <si>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</si>
  <si>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</si>
  <si>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</si>
  <si>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</si>
  <si>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</si>
  <si>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</si>
  <si>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</si>
  <si>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</si>
  <si>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</si>
  <si>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</si>
  <si>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</si>
  <si>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</si>
  <si>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</si>
  <si>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</si>
  <si>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</si>
  <si>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</si>
  <si>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</si>
  <si>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</si>
  <si>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</si>
  <si>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</si>
  <si>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</si>
  <si>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</si>
  <si>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</si>
  <si>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</si>
  <si>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</si>
  <si>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</si>
  <si>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</si>
  <si>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</si>
  <si>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</si>
  <si>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</si>
  <si>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</si>
  <si>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</si>
  <si>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</si>
  <si>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</si>
  <si>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</si>
  <si>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</si>
  <si>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</si>
  <si>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</si>
  <si>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</si>
  <si>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</si>
  <si>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</si>
  <si>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</si>
  <si>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</si>
  <si>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</si>
  <si>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</si>
  <si>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</si>
  <si>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</si>
  <si>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</si>
  <si>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</si>
  <si>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</si>
  <si>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</si>
  <si>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</si>
  <si>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</si>
  <si>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</si>
  <si>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</si>
  <si>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</si>
  <si>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</si>
  <si>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</si>
  <si>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</si>
  <si>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</si>
  <si>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</si>
  <si>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</si>
  <si>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</si>
  <si>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</si>
  <si>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</si>
  <si>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</si>
  <si>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</si>
  <si>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</si>
  <si>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</si>
  <si>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</si>
  <si>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</si>
  <si>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</si>
  <si>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</si>
  <si>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</si>
  <si>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</si>
  <si>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</si>
  <si>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</si>
  <si>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</si>
  <si>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</si>
  <si>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</si>
  <si>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</si>
  <si>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</si>
  <si>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</si>
  <si>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</si>
  <si>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</si>
  <si>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</si>
  <si>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</si>
  <si>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</si>
  <si>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</si>
  <si>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</si>
  <si>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</si>
  <si>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</si>
  <si>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</si>
  <si>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</si>
  <si>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</si>
  <si>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</si>
  <si>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</si>
  <si>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</si>
  <si>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</si>
  <si>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</si>
  <si>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</si>
  <si>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</si>
  <si>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</si>
  <si>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</si>
  <si>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</si>
  <si>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</si>
  <si>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</si>
  <si>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</si>
  <si>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</si>
  <si>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</si>
  <si>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</si>
  <si>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</si>
  <si>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</si>
  <si>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</si>
  <si>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</si>
  <si>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</si>
  <si>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</si>
  <si>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</si>
  <si>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</si>
  <si>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</si>
  <si>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</si>
  <si>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</si>
  <si>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</si>
  <si>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</si>
  <si>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</si>
  <si>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</si>
  <si>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</si>
  <si>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</si>
  <si>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</si>
  <si>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</si>
  <si>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</si>
  <si>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</si>
  <si>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</si>
  <si>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</si>
  <si>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</si>
  <si>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</si>
  <si>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</si>
  <si>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</si>
  <si>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</si>
  <si>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</si>
  <si>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</si>
  <si>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</si>
  <si>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</si>
  <si>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</si>
  <si>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</si>
  <si>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</si>
  <si>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</si>
  <si>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</si>
  <si>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</si>
  <si>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</si>
  <si>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</si>
  <si>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</si>
  <si>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</si>
  <si>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</si>
  <si>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</si>
  <si>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</si>
  <si>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</si>
  <si>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</si>
  <si>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</si>
  <si>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</si>
  <si>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</si>
  <si>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</si>
  <si>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</si>
  <si>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</si>
  <si>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</si>
  <si>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</si>
  <si>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</si>
  <si>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</si>
  <si>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</si>
  <si>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</si>
  <si>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</si>
  <si>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</si>
  <si>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</si>
  <si>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</si>
  <si>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</si>
  <si>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</si>
  <si>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</si>
  <si>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</si>
  <si>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</si>
  <si>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</si>
  <si>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</si>
  <si>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</si>
  <si>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</si>
  <si>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</si>
  <si>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</si>
  <si>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</si>
  <si>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</si>
  <si>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</si>
  <si>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</si>
  <si>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</si>
  <si>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</si>
  <si>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</si>
  <si>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</si>
  <si>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</si>
  <si>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</si>
  <si>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</si>
  <si>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</si>
  <si>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</si>
  <si>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</si>
  <si>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</si>
  <si>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</si>
  <si>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</si>
  <si>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</si>
  <si>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</si>
  <si>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</si>
  <si>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</si>
  <si>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</si>
  <si>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</si>
  <si>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</si>
  <si>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</si>
  <si>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</si>
  <si>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</si>
  <si>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</si>
  <si>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</si>
  <si>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</si>
  <si>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</si>
  <si>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</si>
  <si>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</si>
  <si>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</si>
  <si>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</si>
  <si>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</si>
  <si>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</si>
  <si>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</si>
  <si>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</si>
  <si>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</si>
  <si>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</si>
  <si>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</si>
  <si>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</si>
  <si>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</si>
  <si>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</si>
  <si>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</si>
  <si>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</si>
  <si>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</si>
  <si>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</si>
  <si>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</si>
  <si>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</si>
  <si>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</si>
  <si>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</si>
  <si>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</si>
  <si>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</si>
  <si>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</si>
  <si>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</si>
  <si>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</si>
  <si>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</si>
  <si>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</si>
  <si>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</si>
  <si>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</si>
  <si>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</si>
  <si>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</si>
  <si>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</si>
  <si>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</si>
  <si>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</si>
  <si>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</si>
  <si>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</si>
  <si>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</si>
  <si>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</si>
  <si>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</si>
  <si>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</si>
  <si>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</si>
  <si>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</si>
  <si>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</si>
  <si>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</si>
  <si>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</si>
  <si>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</si>
  <si>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</si>
  <si>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</si>
  <si>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</si>
  <si>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</si>
  <si>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</si>
  <si>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</si>
  <si>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</si>
  <si>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</si>
  <si>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</si>
  <si>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</si>
  <si>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</si>
  <si>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</si>
  <si>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</si>
  <si>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</si>
  <si>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</si>
  <si>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</si>
  <si>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</si>
  <si>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</si>
  <si>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</si>
  <si>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</si>
  <si>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</si>
  <si>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</si>
  <si>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</si>
  <si>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</si>
  <si>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</si>
  <si>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</si>
  <si>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</si>
  <si>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</si>
  <si>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</si>
  <si>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</si>
  <si>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</si>
  <si>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</si>
  <si>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</si>
  <si>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</si>
  <si>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</si>
  <si>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</si>
  <si>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</si>
  <si>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</si>
  <si>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</si>
  <si>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</si>
  <si>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</si>
  <si>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</si>
  <si>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</si>
  <si>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</si>
  <si>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</si>
  <si>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</si>
  <si>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</si>
  <si>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</si>
  <si>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</si>
  <si>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</si>
  <si>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</si>
  <si>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</si>
  <si>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</si>
  <si>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</si>
  <si>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</si>
  <si>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</si>
  <si>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</si>
  <si>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</si>
  <si>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</si>
  <si>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</si>
  <si>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</si>
  <si>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</si>
  <si>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</si>
  <si>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</si>
  <si>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</si>
  <si>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</si>
  <si>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</si>
  <si>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</si>
  <si>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</si>
  <si>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</si>
  <si>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</si>
  <si>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</si>
  <si>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</si>
  <si>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</si>
  <si>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</si>
  <si>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</si>
  <si>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</si>
  <si>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</si>
  <si>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</si>
  <si>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</si>
  <si>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</si>
  <si>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</si>
  <si>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</si>
  <si>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</si>
  <si>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</si>
  <si>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</si>
  <si>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</si>
  <si>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</si>
  <si>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</si>
  <si>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</si>
  <si>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</si>
  <si>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</si>
  <si>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</si>
  <si>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</si>
  <si>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</si>
  <si>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</si>
  <si>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</si>
  <si>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</si>
  <si>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</si>
  <si>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</si>
  <si>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</si>
  <si>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</si>
  <si>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</si>
  <si>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</si>
  <si>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</si>
  <si>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</si>
  <si>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</si>
  <si>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</si>
  <si>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</si>
  <si>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</si>
  <si>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</si>
  <si>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</si>
  <si>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</si>
  <si>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</si>
  <si>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</si>
  <si>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</si>
  <si>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</si>
  <si>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</si>
  <si>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</si>
  <si>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</si>
  <si>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</si>
  <si>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</si>
  <si>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</si>
  <si>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</si>
  <si>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</si>
  <si>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</si>
  <si>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</si>
  <si>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</si>
  <si>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</si>
  <si>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</si>
  <si>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</si>
  <si>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</si>
  <si>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</si>
  <si>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</si>
  <si>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</si>
  <si>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</si>
  <si>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</si>
  <si>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</si>
  <si>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</si>
  <si>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</si>
  <si>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</si>
  <si>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</si>
  <si>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</si>
  <si>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</si>
  <si>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</si>
  <si>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</si>
  <si>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</si>
  <si>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</si>
  <si>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</si>
  <si>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</si>
  <si>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</si>
  <si>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</si>
  <si>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</si>
  <si>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</si>
  <si>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</si>
  <si>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</si>
  <si>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</si>
  <si>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</si>
  <si>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</si>
  <si>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</si>
  <si>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</si>
  <si>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</si>
  <si>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</si>
  <si>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</si>
  <si>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</si>
  <si>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</si>
  <si>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</si>
  <si>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</si>
  <si>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</si>
  <si>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</si>
  <si>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</si>
  <si>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</si>
  <si>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</si>
  <si>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</si>
  <si>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</si>
  <si>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</si>
  <si>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</si>
  <si>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</si>
  <si>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</si>
  <si>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</si>
  <si>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</si>
  <si>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</si>
  <si>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</si>
  <si>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</si>
  <si>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</si>
  <si>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</si>
  <si>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</si>
  <si>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</si>
  <si>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</si>
  <si>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</si>
  <si>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</si>
  <si>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</si>
  <si>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</si>
  <si>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</si>
  <si>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</si>
  <si>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</si>
  <si>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</si>
  <si>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</si>
  <si>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</si>
  <si>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</si>
  <si>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</si>
  <si>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</si>
  <si>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</si>
  <si>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</si>
  <si>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</si>
  <si>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</si>
  <si>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</si>
  <si>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</si>
  <si>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</si>
  <si>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</si>
  <si>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</si>
  <si>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</si>
  <si>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</si>
  <si>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</si>
  <si>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</si>
  <si>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</si>
  <si>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</si>
  <si>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</si>
  <si>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</si>
  <si>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</si>
  <si>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</si>
  <si>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</si>
  <si>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</si>
  <si>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</si>
  <si>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</si>
  <si>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</si>
  <si>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</si>
  <si>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</si>
  <si>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</si>
  <si>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</si>
  <si>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</si>
  <si>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</si>
  <si>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</si>
  <si>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</si>
  <si>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</si>
  <si>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</si>
  <si>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</si>
  <si>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</si>
  <si>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</si>
  <si>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</si>
  <si>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</si>
  <si>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</si>
  <si>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</si>
  <si>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</si>
  <si>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</si>
  <si>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</si>
  <si>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</si>
  <si>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</si>
  <si>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</si>
  <si>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</si>
  <si>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</si>
  <si>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</si>
  <si>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</si>
  <si>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</si>
  <si>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</si>
  <si>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</si>
  <si>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</si>
  <si>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</si>
  <si>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</si>
  <si>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</si>
  <si>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</si>
  <si>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</si>
  <si>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</si>
  <si>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</si>
  <si>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</si>
  <si>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</si>
  <si>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</si>
  <si>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</si>
  <si>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</si>
  <si>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</si>
  <si>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</si>
  <si>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</si>
  <si>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</si>
  <si>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</si>
  <si>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</si>
  <si>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</si>
  <si>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</si>
  <si>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</si>
  <si>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</si>
  <si>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</si>
  <si>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</si>
  <si>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</si>
  <si>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</si>
  <si>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</si>
  <si>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</si>
  <si>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</si>
  <si>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</si>
  <si>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</si>
  <si>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</si>
  <si>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</si>
  <si>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</si>
  <si>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</si>
  <si>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</si>
  <si>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</si>
  <si>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</si>
  <si>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</si>
  <si>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</si>
  <si>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</si>
  <si>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</si>
  <si>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</si>
  <si>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</si>
  <si>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</si>
  <si>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</si>
  <si>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</si>
  <si>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</si>
  <si>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</si>
  <si>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</si>
  <si>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</si>
  <si>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</si>
  <si>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</si>
  <si>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</si>
  <si>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</si>
  <si>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</si>
  <si>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</si>
  <si>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</si>
  <si>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</si>
  <si>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</si>
  <si>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</si>
  <si>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</si>
  <si>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</si>
  <si>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</si>
  <si>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</si>
  <si>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</si>
  <si>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</si>
  <si>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</si>
  <si>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</si>
  <si>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</si>
  <si>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</si>
  <si>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</si>
  <si>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</si>
  <si>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</si>
  <si>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</si>
  <si>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</si>
  <si>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</si>
  <si>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</si>
  <si>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</si>
  <si>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</si>
  <si>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</si>
  <si>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</si>
  <si>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</si>
  <si>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</si>
  <si>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</si>
  <si>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</si>
  <si>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</si>
  <si>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</si>
  <si>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</si>
  <si>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</si>
  <si>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</si>
  <si>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</si>
  <si>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</si>
  <si>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</si>
  <si>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</si>
  <si>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</si>
  <si>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</si>
  <si>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</si>
  <si>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</si>
  <si>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</si>
  <si>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</si>
  <si>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</si>
  <si>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</si>
  <si>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</si>
  <si>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</si>
  <si>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</si>
  <si>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</si>
  <si>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</si>
  <si>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</si>
  <si>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</si>
  <si>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</si>
  <si>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</si>
  <si>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</si>
  <si>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</si>
  <si>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</si>
  <si>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</si>
  <si>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</si>
  <si>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</si>
  <si>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</si>
  <si>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</si>
  <si>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</si>
  <si>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</si>
  <si>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</si>
  <si>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</si>
  <si>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</si>
  <si>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</si>
  <si>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</si>
  <si>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</si>
  <si>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</si>
  <si>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</si>
  <si>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</si>
  <si>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</si>
  <si>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</si>
  <si>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</si>
  <si>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</si>
  <si>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</si>
  <si>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</si>
  <si>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</si>
  <si>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</si>
  <si>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</si>
  <si>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</si>
  <si>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</si>
  <si>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</si>
  <si>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</si>
  <si>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</si>
  <si>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</si>
  <si>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</si>
  <si>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</si>
  <si>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</si>
  <si>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</si>
  <si>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</si>
  <si>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</si>
  <si>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</si>
  <si>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</si>
  <si>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</si>
  <si>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</si>
  <si>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</si>
  <si>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</si>
  <si>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</si>
  <si>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</si>
  <si>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</si>
  <si>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</si>
  <si>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</si>
  <si>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</si>
  <si>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</si>
  <si>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</si>
  <si>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</si>
  <si>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</si>
  <si>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</si>
  <si>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</si>
  <si>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</si>
  <si>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</si>
  <si>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</si>
  <si>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</si>
  <si>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</si>
  <si>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</si>
  <si>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</si>
  <si>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</si>
  <si>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</si>
  <si>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</si>
  <si>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</si>
  <si>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</si>
  <si>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</si>
  <si>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</si>
  <si>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</si>
  <si>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</si>
  <si>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</si>
  <si>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</si>
  <si>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</si>
  <si>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</si>
  <si>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</si>
  <si>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</si>
  <si>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</si>
  <si>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</si>
  <si>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</si>
  <si>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</si>
  <si>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</si>
  <si>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</si>
  <si>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</si>
  <si>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</si>
  <si>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</si>
  <si>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</si>
  <si>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</si>
  <si>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</si>
  <si>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</si>
  <si>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</si>
  <si>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</si>
  <si>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</si>
  <si>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</si>
  <si>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</si>
  <si>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</si>
  <si>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</si>
  <si>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</si>
  <si>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</si>
  <si>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</si>
  <si>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</si>
  <si>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</si>
  <si>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</si>
  <si>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</si>
  <si>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</si>
  <si>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</si>
  <si>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</si>
  <si>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</si>
  <si>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</si>
  <si>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</si>
  <si>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</si>
  <si>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</si>
  <si>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</si>
  <si>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</si>
  <si>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</si>
  <si>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</si>
  <si>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</si>
  <si>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</si>
  <si>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</si>
  <si>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</si>
  <si>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</si>
  <si>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</si>
  <si>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</si>
  <si>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</si>
  <si>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</si>
  <si>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</si>
  <si>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</si>
  <si>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</si>
  <si>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</si>
  <si>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</si>
  <si>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</si>
  <si>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</si>
  <si>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</si>
  <si>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</si>
  <si>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</si>
  <si>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</si>
  <si>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</si>
  <si>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</si>
  <si>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</si>
  <si>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</si>
  <si>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</si>
  <si>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</si>
  <si>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</si>
  <si>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</si>
  <si>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</si>
  <si>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</si>
  <si>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</si>
  <si>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</si>
  <si>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</si>
  <si>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</si>
  <si>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</si>
  <si>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</si>
  <si>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</si>
  <si>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</si>
  <si>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</si>
  <si>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</si>
  <si>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</si>
  <si>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</si>
  <si>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</si>
  <si>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</si>
  <si>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</si>
  <si>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</si>
  <si>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</si>
  <si>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</si>
  <si>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</si>
  <si>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</si>
  <si>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</si>
  <si>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</si>
  <si>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</si>
  <si>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</si>
  <si>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</si>
  <si>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</si>
  <si>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</si>
  <si>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</si>
  <si>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</si>
  <si>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</si>
  <si>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</si>
  <si>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</si>
  <si>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</si>
  <si>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</si>
  <si>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</si>
  <si>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</si>
  <si>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</si>
  <si>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</si>
  <si>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</si>
  <si>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</si>
  <si>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</si>
  <si>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</si>
  <si>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</si>
  <si>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</si>
  <si>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</si>
  <si>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</si>
  <si>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</si>
  <si>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</si>
  <si>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</si>
  <si>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</si>
  <si>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</si>
  <si>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</si>
  <si>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</si>
  <si>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</si>
  <si>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</si>
  <si>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</si>
  <si>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</si>
  <si>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</si>
  <si>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</si>
  <si>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</si>
  <si>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</si>
  <si>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</si>
  <si>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</si>
  <si>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</si>
  <si>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</si>
  <si>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</si>
  <si>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</si>
  <si>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</si>
  <si>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</si>
  <si>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</si>
  <si>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</si>
  <si>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</si>
  <si>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</si>
  <si>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</si>
  <si>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</si>
  <si>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</si>
  <si>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</si>
  <si>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</si>
  <si>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</si>
  <si>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</si>
  <si>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</si>
  <si>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</si>
  <si>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</si>
  <si>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</si>
  <si>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</si>
  <si>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</si>
  <si>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</si>
  <si>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</si>
  <si>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</si>
  <si>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</si>
  <si>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</si>
  <si>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</si>
  <si>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</si>
  <si>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</si>
  <si>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</si>
  <si>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</si>
  <si>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</si>
  <si>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</si>
  <si>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</si>
  <si>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</si>
  <si>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</si>
  <si>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</si>
  <si>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</si>
  <si>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</si>
  <si>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</si>
  <si>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</si>
  <si>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</si>
  <si>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</si>
  <si>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</si>
  <si>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</si>
  <si>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</si>
  <si>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</si>
  <si>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</si>
  <si>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</si>
  <si>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</si>
  <si>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</si>
  <si>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</si>
  <si>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</si>
  <si>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</si>
  <si>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</si>
  <si>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</si>
  <si>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</si>
  <si>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</si>
  <si>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</si>
  <si>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</si>
  <si>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</si>
  <si>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</si>
  <si>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</si>
  <si>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</si>
  <si>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</si>
  <si>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</si>
  <si>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</si>
  <si>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</si>
  <si>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</si>
  <si>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</si>
  <si>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</si>
  <si>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</si>
  <si>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</si>
  <si>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</si>
  <si>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</si>
  <si>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</si>
  <si>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</si>
  <si>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</si>
  <si>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</si>
  <si>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</si>
  <si>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</si>
  <si>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</si>
  <si>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</si>
  <si>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</si>
  <si>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</si>
  <si>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</si>
  <si>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</si>
  <si>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</si>
  <si>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</si>
  <si>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</si>
  <si>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</si>
  <si>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</si>
  <si>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</si>
  <si>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</si>
  <si>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</si>
  <si>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</si>
  <si>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</si>
  <si>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</si>
  <si>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</si>
  <si>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</si>
  <si>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</si>
  <si>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</si>
  <si>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</si>
  <si>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</si>
  <si>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</si>
  <si>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</si>
  <si>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</si>
  <si>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</si>
  <si>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</si>
  <si>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</si>
  <si>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</si>
  <si>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</si>
  <si>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</si>
  <si>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</si>
  <si>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</si>
  <si>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</si>
  <si>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</si>
  <si>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</si>
  <si>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</si>
  <si>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</si>
  <si>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</si>
  <si>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</si>
  <si>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</si>
  <si>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</si>
  <si>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</si>
  <si>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</si>
  <si>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</si>
  <si>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</si>
  <si>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</si>
  <si>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</si>
  <si>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</si>
  <si>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</si>
  <si>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</si>
  <si>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</si>
  <si>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</si>
  <si>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</si>
  <si>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</si>
  <si>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</si>
  <si>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</si>
  <si>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</si>
  <si>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</si>
  <si>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</si>
  <si>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</si>
  <si>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</si>
  <si>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</si>
  <si>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</si>
  <si>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</si>
  <si>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</si>
  <si>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</si>
  <si>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</si>
  <si>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</si>
  <si>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</si>
  <si>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</si>
  <si>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</si>
  <si>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</si>
  <si>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</si>
  <si>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</si>
  <si>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</si>
  <si>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</si>
  <si>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</si>
  <si>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</si>
  <si>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</si>
  <si>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</si>
  <si>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</si>
  <si>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</si>
  <si>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</si>
  <si>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</si>
  <si>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</si>
  <si>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</si>
  <si>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</si>
  <si>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</si>
  <si>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</si>
  <si>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</si>
  <si>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</si>
  <si>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</si>
  <si>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</si>
  <si>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</si>
  <si>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</si>
  <si>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</si>
  <si>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</si>
  <si>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</si>
  <si>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</si>
  <si>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</si>
  <si>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</si>
  <si>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</si>
  <si>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</si>
  <si>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</si>
  <si>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</si>
  <si>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</si>
  <si>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</si>
  <si>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</si>
  <si>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</si>
  <si>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</si>
  <si>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</si>
  <si>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</si>
  <si>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</si>
  <si>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</si>
  <si>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</si>
  <si>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</si>
  <si>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</si>
  <si>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</si>
  <si>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</si>
  <si>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</si>
  <si>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</si>
  <si>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</si>
  <si>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</si>
  <si>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</si>
  <si>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</si>
  <si>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</si>
  <si>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</si>
  <si>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</si>
  <si>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</si>
  <si>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</si>
  <si>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</si>
  <si>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</si>
  <si>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</si>
  <si>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</si>
  <si>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</si>
  <si>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</si>
  <si>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</si>
  <si>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</si>
  <si>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</si>
  <si>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</si>
  <si>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</si>
  <si>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</si>
  <si>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</si>
  <si>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</si>
  <si>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</si>
  <si>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</si>
  <si>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</si>
  <si>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</si>
  <si>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</si>
  <si>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</si>
  <si>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</si>
  <si>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</si>
  <si>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</si>
  <si>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</si>
  <si>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</si>
  <si>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</si>
  <si>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</si>
  <si>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</si>
  <si>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</si>
  <si>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</si>
  <si>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</si>
  <si>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</si>
  <si>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</si>
  <si>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</si>
  <si>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</si>
  <si>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</si>
  <si>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</si>
  <si>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</si>
  <si>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</si>
  <si>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</si>
  <si>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</si>
  <si>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</si>
  <si>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</si>
  <si>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</si>
  <si>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</si>
  <si>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</si>
  <si>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</si>
  <si>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</si>
  <si>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</si>
  <si>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</si>
  <si>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</si>
  <si>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</si>
  <si>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</si>
  <si>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</si>
  <si>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</si>
  <si>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</si>
  <si>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</si>
  <si>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</si>
  <si>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</si>
  <si>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</si>
  <si>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</si>
  <si>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</si>
  <si>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</si>
  <si>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</si>
  <si>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</si>
  <si>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</si>
  <si>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</si>
  <si>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</si>
  <si>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</si>
  <si>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</si>
  <si>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</si>
  <si>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</si>
  <si>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</si>
  <si>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</si>
  <si>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</si>
  <si>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</si>
  <si>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</si>
  <si>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</si>
  <si>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</si>
  <si>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</si>
  <si>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</si>
  <si>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</si>
  <si>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</si>
  <si>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</si>
  <si>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</si>
  <si>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</si>
  <si>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</si>
  <si>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</si>
  <si>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</si>
  <si>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</si>
  <si>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</si>
  <si>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</si>
  <si>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</si>
  <si>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</si>
  <si>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</si>
  <si>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</si>
  <si>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</si>
  <si>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</si>
  <si>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</si>
  <si>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</si>
  <si>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</si>
  <si>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</si>
  <si>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</si>
  <si>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</si>
  <si>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</si>
  <si>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</si>
  <si>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</si>
  <si>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</si>
  <si>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</si>
  <si>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</si>
  <si>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</si>
  <si>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</si>
  <si>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</si>
  <si>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</si>
  <si>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</si>
  <si>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</si>
  <si>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</si>
  <si>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</si>
  <si>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</si>
  <si>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</si>
  <si>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</si>
  <si>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</si>
  <si>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</si>
  <si>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</si>
  <si>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</si>
  <si>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</si>
  <si>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</si>
  <si>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</si>
  <si>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</si>
  <si>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</si>
  <si>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</si>
  <si>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</si>
  <si>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</si>
  <si>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</si>
  <si>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</si>
  <si>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</si>
  <si>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</si>
  <si>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</si>
  <si>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</si>
  <si>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</si>
  <si>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</si>
  <si>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</si>
  <si>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</si>
  <si>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</si>
  <si>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</si>
  <si>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</si>
  <si>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</si>
  <si>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</si>
  <si>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</si>
  <si>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</si>
  <si>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</si>
  <si>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</si>
  <si>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</si>
  <si>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</si>
  <si>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</si>
  <si>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</si>
  <si>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</si>
  <si>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</si>
  <si>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</si>
  <si>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</si>
  <si>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</si>
  <si>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</si>
  <si>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</si>
  <si>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</si>
  <si>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</si>
  <si>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</si>
  <si>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</si>
  <si>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</si>
  <si>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</si>
  <si>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</si>
  <si>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</si>
  <si>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</si>
  <si>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</si>
  <si>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</si>
  <si>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</si>
  <si>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</si>
  <si>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</si>
  <si>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</si>
  <si>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</si>
  <si>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</si>
  <si>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</si>
  <si>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</si>
  <si>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</si>
  <si>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</si>
  <si>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</si>
  <si>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</si>
  <si>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</si>
  <si>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</si>
  <si>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</si>
  <si>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</si>
  <si>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</si>
  <si>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</si>
  <si>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</si>
  <si>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</si>
  <si>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</si>
  <si>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</si>
  <si>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</si>
  <si>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</si>
  <si>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</si>
  <si>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</si>
  <si>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</si>
  <si>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</si>
  <si>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</si>
  <si>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</si>
  <si>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</si>
  <si>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</si>
  <si>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</si>
  <si>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</si>
  <si>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</si>
  <si>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</si>
  <si>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</si>
  <si>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</si>
  <si>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</si>
  <si>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</si>
  <si>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</si>
  <si>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</si>
  <si>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</si>
  <si>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</si>
  <si>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</si>
  <si>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</si>
  <si>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</si>
  <si>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</si>
  <si>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</si>
  <si>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</si>
  <si>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</si>
  <si>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</si>
  <si>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</si>
  <si>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</si>
  <si>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</si>
  <si>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</si>
  <si>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</si>
  <si>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</si>
  <si>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</si>
  <si>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</si>
  <si>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</si>
  <si>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</si>
  <si>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</si>
  <si>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</si>
  <si>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</si>
  <si>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</si>
  <si>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</si>
  <si>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</si>
  <si>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</si>
  <si>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</si>
  <si>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</si>
  <si>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</si>
  <si>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</si>
  <si>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</si>
  <si>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</si>
  <si>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</si>
  <si>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</si>
  <si>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</si>
  <si>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</si>
  <si>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</si>
  <si>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</si>
  <si>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</si>
  <si>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</si>
  <si>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</si>
  <si>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</si>
  <si>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</si>
  <si>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</si>
  <si>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</si>
  <si>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</si>
  <si>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</si>
  <si>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</si>
  <si>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</si>
  <si>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</si>
  <si>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</si>
  <si>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</si>
  <si>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</si>
  <si>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</si>
  <si>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</si>
  <si>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</si>
  <si>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</si>
  <si>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</si>
  <si>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</si>
  <si>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</si>
  <si>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</si>
  <si>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</si>
  <si>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</si>
  <si>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</si>
  <si>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</si>
  <si>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</si>
  <si>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</si>
  <si>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</si>
  <si>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</si>
  <si>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</si>
  <si>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</si>
  <si>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</si>
  <si>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</si>
  <si>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</si>
  <si>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</si>
  <si>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</si>
  <si>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</si>
  <si>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</si>
  <si>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</si>
  <si>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</si>
  <si>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</si>
  <si>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</si>
  <si>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</si>
  <si>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</si>
  <si>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</si>
  <si>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</si>
  <si>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</si>
  <si>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</si>
  <si>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</si>
  <si>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</si>
  <si>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</si>
  <si>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</si>
  <si>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</si>
  <si>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</si>
  <si>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</si>
  <si>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</si>
  <si>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</si>
  <si>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</si>
  <si>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</si>
  <si>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</si>
  <si>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</si>
  <si>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</si>
  <si>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</si>
  <si>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</si>
  <si>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</si>
  <si>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</si>
  <si>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</si>
  <si>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</si>
  <si>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</si>
  <si>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</si>
  <si>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</si>
  <si>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</si>
  <si>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</si>
  <si>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</si>
  <si>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</si>
  <si>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</si>
  <si>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</si>
  <si>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</si>
  <si>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</si>
  <si>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</si>
  <si>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</si>
  <si>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</si>
  <si>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</si>
  <si>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</si>
  <si>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</si>
  <si>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</si>
  <si>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</si>
  <si>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</si>
  <si>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</si>
  <si>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</si>
  <si>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</si>
  <si>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</si>
  <si>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</si>
  <si>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</si>
  <si>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</si>
  <si>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</si>
  <si>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</si>
  <si>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</si>
  <si>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</si>
  <si>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</si>
  <si>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</si>
  <si>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</si>
  <si>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</si>
  <si>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</si>
  <si>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</si>
  <si>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</si>
  <si>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</si>
  <si>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</si>
  <si>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</si>
  <si>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</si>
  <si>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</si>
  <si>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</si>
  <si>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</si>
  <si>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</si>
  <si>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</si>
  <si>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</si>
  <si>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</si>
  <si>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</si>
  <si>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</si>
  <si>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</si>
  <si>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</si>
  <si>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</si>
  <si>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</si>
  <si>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</si>
  <si>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</si>
  <si>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</si>
  <si>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</si>
  <si>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</si>
  <si>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</si>
  <si>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</si>
  <si>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</si>
  <si>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</si>
  <si>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</si>
  <si>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</si>
  <si>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</si>
  <si>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</si>
  <si>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</si>
  <si>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</si>
  <si>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</si>
  <si>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</si>
  <si>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</si>
  <si>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</si>
  <si>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</si>
  <si>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</si>
  <si>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</si>
  <si>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</si>
  <si>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</si>
  <si>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</si>
  <si>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</si>
  <si>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</si>
  <si>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</si>
  <si>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</si>
  <si>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</si>
  <si>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</si>
  <si>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</si>
  <si>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</si>
  <si>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</si>
  <si>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</si>
  <si>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</si>
  <si>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</si>
  <si>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</si>
  <si>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</si>
  <si>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</si>
  <si>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</si>
  <si>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</si>
  <si>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</si>
  <si>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</si>
  <si>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</si>
  <si>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</si>
  <si>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</si>
  <si>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</si>
  <si>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</si>
  <si>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</si>
  <si>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</si>
  <si>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</si>
  <si>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</si>
  <si>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</si>
  <si>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</si>
  <si>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</si>
  <si>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</si>
  <si>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</si>
  <si>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</si>
  <si>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</si>
  <si>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</si>
  <si>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</si>
  <si>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</si>
  <si>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</si>
  <si>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</si>
  <si>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</si>
  <si>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</si>
  <si>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</si>
  <si>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</si>
  <si>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</si>
  <si>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</si>
  <si>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</si>
  <si>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</si>
  <si>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</si>
  <si>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</si>
  <si>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</si>
  <si>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</si>
  <si>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</si>
  <si>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</si>
  <si>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</si>
  <si>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</si>
  <si>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</si>
  <si>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</si>
  <si>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</si>
  <si>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</si>
  <si>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</si>
  <si>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</si>
  <si>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</si>
  <si>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</si>
  <si>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</si>
  <si>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</si>
  <si>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</si>
  <si>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</si>
  <si>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</si>
  <si>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</si>
  <si>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</si>
  <si>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</si>
  <si>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</si>
  <si>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</si>
  <si>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</si>
  <si>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</si>
  <si>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</si>
  <si>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</si>
  <si>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</si>
  <si>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</si>
  <si>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</si>
  <si>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</si>
  <si>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</si>
  <si>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</si>
  <si>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</si>
  <si>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</si>
  <si>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</si>
  <si>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</si>
  <si>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</si>
  <si>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</si>
  <si>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</si>
  <si>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</si>
  <si>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</si>
  <si>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</si>
  <si>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</si>
  <si>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</si>
  <si>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</si>
  <si>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</si>
  <si>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</si>
  <si>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</si>
  <si>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</si>
  <si>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</si>
  <si>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</si>
  <si>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</si>
  <si>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</si>
  <si>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</si>
  <si>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</si>
  <si>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</si>
  <si>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</si>
  <si>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</si>
  <si>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</si>
  <si>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</si>
  <si>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</si>
  <si>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</si>
  <si>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</si>
  <si>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</si>
  <si>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</si>
  <si>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</si>
  <si>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</si>
  <si>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</si>
  <si>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</si>
  <si>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</si>
  <si>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</si>
  <si>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</si>
  <si>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</si>
  <si>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</si>
  <si>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</si>
  <si>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</si>
  <si>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</si>
  <si>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</si>
  <si>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</si>
  <si>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</si>
  <si>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</si>
  <si>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</si>
  <si>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</si>
  <si>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</si>
  <si>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</si>
  <si>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</si>
  <si>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</si>
  <si>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</si>
  <si>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</si>
  <si>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</si>
  <si>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</si>
  <si>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</si>
  <si>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</si>
  <si>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</si>
  <si>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</si>
  <si>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</si>
  <si>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</si>
  <si>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</si>
  <si>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</si>
  <si>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</si>
  <si>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</si>
  <si>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</si>
  <si>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</si>
  <si>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</si>
  <si>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</si>
  <si>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</si>
  <si>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</si>
  <si>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</si>
  <si>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</si>
  <si>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</si>
  <si>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</si>
  <si>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</si>
  <si>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</si>
  <si>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</si>
  <si>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</si>
  <si>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</si>
  <si>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</si>
  <si>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</si>
  <si>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</si>
  <si>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</si>
  <si>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</si>
  <si>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</si>
  <si>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</si>
  <si>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</si>
  <si>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</si>
  <si>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</si>
  <si>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</si>
  <si>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</si>
  <si>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</si>
  <si>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</si>
  <si>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</si>
  <si>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</si>
  <si>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</si>
  <si>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</si>
  <si>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</si>
  <si>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</si>
  <si>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</si>
  <si>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</si>
  <si>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</si>
  <si>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</si>
  <si>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</si>
  <si>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</si>
  <si>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</si>
  <si>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</si>
  <si>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</si>
  <si>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</si>
  <si>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</si>
  <si>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</si>
  <si>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</si>
  <si>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</si>
  <si>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</si>
  <si>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</si>
  <si>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</si>
  <si>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</si>
  <si>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</si>
  <si>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</si>
  <si>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</si>
  <si>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</si>
  <si>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</si>
  <si>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</si>
  <si>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</si>
  <si>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</si>
  <si>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</si>
  <si>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</si>
  <si>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</si>
  <si>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</si>
  <si>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</si>
  <si>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</si>
  <si>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</si>
  <si>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</si>
  <si>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</si>
  <si>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</si>
  <si>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</si>
  <si>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</si>
  <si>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</si>
  <si>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</si>
  <si>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</si>
  <si>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</si>
  <si>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</si>
  <si>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</si>
  <si>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</si>
  <si>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</si>
  <si>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</si>
  <si>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</si>
  <si>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</si>
  <si>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</si>
  <si>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</si>
  <si>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</si>
  <si>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</si>
  <si>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</si>
  <si>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</si>
  <si>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</si>
  <si>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</si>
  <si>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</si>
  <si>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</si>
  <si>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</si>
  <si>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</si>
  <si>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</si>
  <si>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</si>
  <si>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</si>
  <si>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</si>
  <si>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</si>
  <si>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</si>
  <si>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</si>
  <si>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</si>
  <si>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</si>
  <si>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</si>
  <si>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</si>
  <si>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</si>
  <si>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</si>
  <si>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</si>
  <si>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</si>
  <si>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</si>
  <si>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</si>
  <si>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</si>
  <si>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</si>
  <si>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</si>
  <si>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</si>
  <si>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</si>
  <si>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</si>
  <si>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</si>
  <si>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</si>
  <si>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</si>
  <si>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</si>
  <si>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</si>
  <si>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</si>
  <si>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</si>
  <si>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</si>
  <si>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</si>
  <si>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</si>
  <si>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</si>
  <si>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</si>
  <si>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</si>
  <si>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</si>
  <si>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</si>
  <si>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</si>
  <si>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</si>
  <si>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</si>
  <si>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</si>
  <si>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</si>
  <si>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</si>
  <si>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</si>
  <si>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</si>
  <si>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</si>
  <si>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</si>
  <si>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</si>
  <si>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</si>
  <si>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</si>
  <si>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</si>
  <si>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</si>
  <si>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</si>
  <si>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</si>
  <si>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</si>
  <si>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</si>
  <si>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</si>
  <si>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</si>
  <si>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</si>
  <si>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</si>
  <si>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</si>
  <si>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</si>
  <si>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</si>
  <si>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</si>
  <si>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</si>
  <si>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</si>
  <si>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</si>
  <si>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</si>
  <si>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</si>
  <si>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</si>
  <si>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</si>
  <si>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</si>
  <si>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</si>
  <si>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</si>
  <si>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</si>
  <si>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</si>
  <si>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</si>
  <si>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</si>
  <si>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</si>
  <si>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</si>
  <si>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</si>
  <si>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</si>
  <si>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</si>
  <si>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</si>
  <si>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</si>
  <si>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</si>
  <si>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</si>
  <si>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</si>
  <si>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</si>
  <si>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</si>
  <si>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</si>
  <si>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</si>
  <si>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</si>
  <si>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</si>
  <si>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</si>
  <si>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</si>
  <si>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</si>
  <si>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</si>
  <si>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</si>
  <si>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</si>
  <si>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METAUX BLANCS OUVRES</t>
  </si>
  <si>
    <t>Rue de la Fonderie 21806 Chevigny-Saint-Sauveur Cedex France</t>
  </si>
  <si>
    <t>Catherine VERGNAUD</t>
  </si>
  <si>
    <t>c.vergnaud@mbosolder.com</t>
  </si>
  <si>
    <t>00 33 3 80 46 12 58</t>
  </si>
  <si>
    <t>CEO</t>
  </si>
  <si>
    <t>100%</t>
  </si>
  <si>
    <t>general conditions sent to our customers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</si>
</sst>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2" fillId="33" borderId="10" xfId="0" applyNumberFormat="1" applyFont="1" applyFill="1" applyBorder="1" applyAlignment="1" applyProtection="1">
      <alignment horizontal="left" vertical="center" wrapText="1"/>
      <protection locked="0" hidden="1"/>
    </xf>
    <xf numFmtId="49" fontId="102" fillId="33" borderId="37" xfId="0"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vergnaud@mbosold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vergnaud@mbosold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15818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15819</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15821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15822</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f ca="1" xml:space="preserve"> TODAY()</f>
        <v>45922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t="s">
        <v>15824</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71" stopIfTrue="1">
      <formula>IF($D$22="",TRUE)</formula>
    </cfRule>
  </conditionalFormatting>
  <conditionalFormatting sqref="D32:E32">
    <cfRule type="expression" dxfId="74" priority="67" stopIfTrue="1">
      <formula>IF(AND(OR($D$26="Yes",$D$26=""),$D$32=""),1,0)</formula>
    </cfRule>
    <cfRule type="expression" dxfId="73" priority="154" stopIfTrue="1">
      <formula>$P$26=""</formula>
    </cfRule>
  </conditionalFormatting>
  <conditionalFormatting sqref="D33:E33">
    <cfRule type="expression" dxfId="72" priority="55" stopIfTrue="1">
      <formula>$P$27=""</formula>
    </cfRule>
    <cfRule type="expression" dxfId="71" priority="54" stopIfTrue="1">
      <formula>IF(AND(OR($D$27="Yes",$D$27=""),$D$33=""),1,0)</formula>
    </cfRule>
  </conditionalFormatting>
  <conditionalFormatting sqref="D34:E34">
    <cfRule type="expression" dxfId="70" priority="13" stopIfTrue="1">
      <formula>IF(AND(OR($D$28="Yes",$D$28=""),$D$34=""),1,0)</formula>
    </cfRule>
    <cfRule type="expression" dxfId="69" priority="14" stopIfTrue="1">
      <formula>$P$28=""</formula>
    </cfRule>
  </conditionalFormatting>
  <conditionalFormatting sqref="D35:E35">
    <cfRule type="expression" dxfId="68" priority="51" stopIfTrue="1">
      <formula>IF(AND(OR($D$29="Yes",$D$29=""),$D$35=""),1,0)</formula>
    </cfRule>
    <cfRule type="expression" dxfId="67" priority="175" stopIfTrue="1">
      <formula>$P$29=""</formula>
    </cfRule>
  </conditionalFormatting>
  <conditionalFormatting sqref="D38:E38 D44:E44 D50:E50 D56:E56 D62:E62 D68:E68">
    <cfRule type="expression" dxfId="66" priority="30" stopIfTrue="1">
      <formula>$P$26=""</formula>
    </cfRule>
    <cfRule type="expression" dxfId="65" priority="31" stopIfTrue="1">
      <formula>$P$32=""</formula>
    </cfRule>
  </conditionalFormatting>
  <conditionalFormatting sqref="D38:E38">
    <cfRule type="expression" dxfId="64" priority="66" stopIfTrue="1">
      <formula>IF(AND(OR($D$26="Yes",$D$26=""),OR($D$32="Yes",$D$32=""),D38=""),1,0)</formula>
    </cfRule>
  </conditionalFormatting>
  <conditionalFormatting sqref="D39:E39 D45:E45 D51:E51 D57:E57 D63:E63 D69:E69">
    <cfRule type="expression" dxfId="63" priority="24" stopIfTrue="1">
      <formula>$P$33=""</formula>
    </cfRule>
    <cfRule type="expression" dxfId="62" priority="25" stopIfTrue="1">
      <formula>$P$39=""</formula>
    </cfRule>
  </conditionalFormatting>
  <conditionalFormatting sqref="D39:E39">
    <cfRule type="expression" dxfId="61" priority="62" stopIfTrue="1">
      <formula>IF(AND(OR($D$27="Yes",$D$27=""),OR($D$33="Yes",$D$33=""),D39=""),1,0)</formula>
    </cfRule>
  </conditionalFormatting>
  <conditionalFormatting sqref="D40:E40 D46:E46 D52:E52 D58:E58 D64:E64 D70:E70">
    <cfRule type="expression" dxfId="60" priority="19" stopIfTrue="1">
      <formula>$P$28=""</formula>
    </cfRule>
    <cfRule type="expression" dxfId="59" priority="20" stopIfTrue="1">
      <formula>$P$34=""</formula>
    </cfRule>
  </conditionalFormatting>
  <conditionalFormatting sqref="D40:E40">
    <cfRule type="expression" dxfId="58" priority="61" stopIfTrue="1">
      <formula>IF(AND(OR($D$28="Yes",$D$28=""),OR($D$34="Yes",$D$34=""),D40=""),1,0)</formula>
    </cfRule>
  </conditionalFormatting>
  <conditionalFormatting sqref="D41:E41 D47:E47 D53:E53 D59:E59 D65:E65 D71:E71">
    <cfRule type="expression" dxfId="57" priority="15" stopIfTrue="1">
      <formula>$P$29=""</formula>
    </cfRule>
    <cfRule type="expression" dxfId="56" priority="16" stopIfTrue="1">
      <formula>$P$35=""</formula>
    </cfRule>
  </conditionalFormatting>
  <conditionalFormatting sqref="D41:E41">
    <cfRule type="expression" dxfId="55" priority="177" stopIfTrue="1">
      <formula>IF(AND(OR($D$29="Yes",$D$29=""),OR($D$35="Yes",$D$35=""),D41=""),1,0)</formula>
    </cfRule>
  </conditionalFormatting>
  <conditionalFormatting sqref="D44:E44">
    <cfRule type="expression" dxfId="54" priority="65" stopIfTrue="1">
      <formula>IF(AND(OR($D$26="Yes",$D$26=""),OR($D$32="Yes",$D$32=""),D44=""),1,0)</formula>
    </cfRule>
  </conditionalFormatting>
  <conditionalFormatting sqref="D45:E45">
    <cfRule type="expression" dxfId="53" priority="27" stopIfTrue="1">
      <formula>IF(AND(OR($D$27="Yes",$D$27=""),OR($D$33="Yes",$D$33=""),D45=""),1,0)</formula>
    </cfRule>
  </conditionalFormatting>
  <conditionalFormatting sqref="D46:E46">
    <cfRule type="expression" dxfId="52" priority="52" stopIfTrue="1">
      <formula>IF(AND(OR($D$28="Yes",$D$28=""),OR($D$34="Yes",$D$34=""),D46=""),1,0)</formula>
    </cfRule>
  </conditionalFormatting>
  <conditionalFormatting sqref="D47:E47">
    <cfRule type="expression" dxfId="51" priority="60" stopIfTrue="1">
      <formula>IF(AND(OR($D$29="Yes",$D$29=""),OR($D$35="Yes",$D$35=""),D47=""),1,0)</formula>
    </cfRule>
  </conditionalFormatting>
  <conditionalFormatting sqref="D50:E50">
    <cfRule type="expression" dxfId="50" priority="33" stopIfTrue="1">
      <formula>IF(AND(OR($D$26="Yes",$D$26=""),OR($D$32="Yes",$D$32=""),D50=""),1,0)</formula>
    </cfRule>
  </conditionalFormatting>
  <conditionalFormatting sqref="D51:E51">
    <cfRule type="expression" dxfId="49" priority="172" stopIfTrue="1">
      <formula>IF(AND(OR($D$27="Yes",$D$27=""),OR($D$33="Yes",$D$33=""),D51=""),1,0)</formula>
    </cfRule>
  </conditionalFormatting>
  <conditionalFormatting sqref="D52:E52">
    <cfRule type="expression" dxfId="48" priority="23" stopIfTrue="1">
      <formula>IF(AND(OR($D$28="Yes",$D$28=""),OR($D$34="Yes",$D$34=""),D52=""),1,0)</formula>
    </cfRule>
  </conditionalFormatting>
  <conditionalFormatting sqref="D53:E53">
    <cfRule type="expression" dxfId="47" priority="46" stopIfTrue="1">
      <formula>IF(AND(OR($D$29="Yes",$D$29=""),OR($D$35="Yes",$D$35=""),D53=""),1,0)</formula>
    </cfRule>
  </conditionalFormatting>
  <conditionalFormatting sqref="D56:E56">
    <cfRule type="expression" dxfId="46" priority="41" stopIfTrue="1">
      <formula>IF(AND(OR($D$26="Yes",$D$26=""),OR($D$32="Yes",$D$32=""),D56=""),1,0)</formula>
    </cfRule>
  </conditionalFormatting>
  <conditionalFormatting sqref="D57:E57">
    <cfRule type="expression" dxfId="45" priority="29" stopIfTrue="1">
      <formula>IF(AND(OR($D$27="Yes",$D$27=""),OR($D$33="Yes",$D$33=""),D57=""),1,0)</formula>
    </cfRule>
  </conditionalFormatting>
  <conditionalFormatting sqref="D58:E58">
    <cfRule type="expression" dxfId="44" priority="22" stopIfTrue="1">
      <formula>IF(AND(OR($D$28="Yes",$D$28=""),OR($D$34="Yes",$D$34=""),D58=""),1,0)</formula>
    </cfRule>
  </conditionalFormatting>
  <conditionalFormatting sqref="D59:E59">
    <cfRule type="expression" dxfId="43" priority="18" stopIfTrue="1">
      <formula>IF(AND(OR($D$29="Yes",$D$29=""),OR($D$35="Yes",$D$35=""),D59=""),1,0)</formula>
    </cfRule>
  </conditionalFormatting>
  <conditionalFormatting sqref="D62:E62">
    <cfRule type="expression" dxfId="42" priority="40" stopIfTrue="1">
      <formula>IF(AND(OR($D$26="Yes",$D$26=""),OR($D$32="Yes",$D$32=""),D62=""),1,0)</formula>
    </cfRule>
  </conditionalFormatting>
  <conditionalFormatting sqref="D63:E63">
    <cfRule type="expression" dxfId="41" priority="26" stopIfTrue="1">
      <formula>IF(AND(OR($D$27="Yes",$D$27=""),OR($D$33="Yes",$D$33=""),D63=""),1,0)</formula>
    </cfRule>
  </conditionalFormatting>
  <conditionalFormatting sqref="D64:E64">
    <cfRule type="expression" dxfId="40" priority="21" stopIfTrue="1">
      <formula>IF(AND(OR($D$28="Yes",$D$28=""),OR($D$34="Yes",$D$34=""),D64=""),1,0)</formula>
    </cfRule>
  </conditionalFormatting>
  <conditionalFormatting sqref="D65:E65">
    <cfRule type="expression" dxfId="39" priority="17" stopIfTrue="1">
      <formula>IF(AND(OR($D$29="Yes",$D$29=""),OR($D$35="Yes",$D$35=""),D65=""),1,0)</formula>
    </cfRule>
  </conditionalFormatting>
  <conditionalFormatting sqref="D68:E68">
    <cfRule type="expression" dxfId="38" priority="32" stopIfTrue="1">
      <formula>IF(AND(OR($D$26="Yes",$D$26=""),OR($D$32="Yes",$D$32=""),D68=""),1,0)</formula>
    </cfRule>
  </conditionalFormatting>
  <conditionalFormatting sqref="D69:E69">
    <cfRule type="expression" dxfId="37" priority="28" stopIfTrue="1">
      <formula>IF(AND(OR($D$27="Yes",$D$27=""),OR($D$33="Yes",$D$33=""),D69=""),1,0)</formula>
    </cfRule>
  </conditionalFormatting>
  <conditionalFormatting sqref="D70:E70">
    <cfRule type="expression" dxfId="36" priority="174" stopIfTrue="1">
      <formula>IF(AND(OR($D$28="Yes",$D$28=""),OR($D$34="Yes",$D$34=""),D70=""),1,0)</formula>
    </cfRule>
  </conditionalFormatting>
  <conditionalFormatting sqref="D71:E71">
    <cfRule type="expression" dxfId="35" priority="176" stopIfTrue="1">
      <formula>IF(AND(OR($D$29="Yes",$D$29=""),OR($D$35="Yes",$D$35=""),D71=""),1,0)</formula>
    </cfRule>
  </conditionalFormatting>
  <conditionalFormatting sqref="D75:E75 D77:E77 D79:E79 D81:E81 D83 D85:E85 D87:E87 D89:E89">
    <cfRule type="expression" dxfId="34" priority="97" stopIfTrue="1">
      <formula>AND(OR($D$26="No",AND($D$26="Yes",$D$32="No")),OR($D$27="No",AND($D$27="Yes",$D$33="No")),OR($D$28="No",AND($D$28="Yes",$D$34="No")),OR($D$29="No",AND($D$29="Yes",$D$35="No")))</formula>
    </cfRule>
    <cfRule type="expression" dxfId="33" priority="98" stopIfTrue="1">
      <formula>IF(D75="",TRUE)</formula>
    </cfRule>
  </conditionalFormatting>
  <conditionalFormatting sqref="D9:G9">
    <cfRule type="expression" dxfId="32" priority="164" stopIfTrue="1">
      <formula>IF($D$9="",TRUE)</formula>
    </cfRule>
  </conditionalFormatting>
  <conditionalFormatting sqref="D10:J10">
    <cfRule type="expression" dxfId="31" priority="178" stopIfTrue="1">
      <formula>IF(AND($D$10="",$D$9=$R$9),TRUE)</formula>
    </cfRule>
    <cfRule type="expression" dxfId="30" priority="68" stopIfTrue="1">
      <formula>IF($D$9=$Q$9,TRUE)</formula>
    </cfRule>
  </conditionalFormatting>
  <conditionalFormatting sqref="G85:J85">
    <cfRule type="expression" dxfId="29" priority="59" stopIfTrue="1">
      <formula>IF(AND($D$85="Yes, using other format (describe)",$G$85=""),TRUE)</formula>
    </cfRule>
  </conditionalFormatting>
  <conditionalFormatting sqref="D8:J8">
    <cfRule type="expression" dxfId="28" priority="12" stopIfTrue="1">
      <formula>IF($D$8="",TRUE)</formula>
    </cfRule>
  </conditionalFormatting>
  <conditionalFormatting sqref="D15:J15">
    <cfRule type="expression" dxfId="27" priority="8" stopIfTrue="1">
      <formula>IF($D$15="",TRUE)</formula>
    </cfRule>
  </conditionalFormatting>
  <conditionalFormatting sqref="D16:J16">
    <cfRule type="expression" dxfId="26" priority="9" stopIfTrue="1">
      <formula>IF($D$16="",TRUE)</formula>
    </cfRule>
  </conditionalFormatting>
  <conditionalFormatting sqref="D17:J17">
    <cfRule type="expression" dxfId="25" priority="10" stopIfTrue="1">
      <formula>IF($D$17="",TRUE)</formula>
    </cfRule>
  </conditionalFormatting>
  <conditionalFormatting sqref="D18:J18">
    <cfRule type="expression" dxfId="24" priority="11" stopIfTrue="1">
      <formula>IF($D$18="",TRUE)</formula>
    </cfRule>
  </conditionalFormatting>
  <conditionalFormatting sqref="D20:J20">
    <cfRule type="expression" dxfId="23" priority="6" stopIfTrue="1">
      <formula>IF($D$20="",TRUE)</formula>
    </cfRule>
  </conditionalFormatting>
  <conditionalFormatting sqref="D21:J21">
    <cfRule type="expression" dxfId="22" priority="7" stopIfTrue="1">
      <formula>IF($D$21="",TRUE)</formula>
    </cfRule>
  </conditionalFormatting>
  <conditionalFormatting sqref="D26:E26">
    <cfRule type="expression" dxfId="21" priority="2" stopIfTrue="1">
      <formula>IF($D$26="",TRUE)</formula>
    </cfRule>
  </conditionalFormatting>
  <conditionalFormatting sqref="D27:E27">
    <cfRule type="expression" dxfId="20" priority="3" stopIfTrue="1">
      <formula>IF($D$27="",TRUE)</formula>
    </cfRule>
  </conditionalFormatting>
  <conditionalFormatting sqref="D28:E28">
    <cfRule type="expression" dxfId="19" priority="4" stopIfTrue="1">
      <formula>IF($D$28="",TRUE)</formula>
    </cfRule>
  </conditionalFormatting>
  <conditionalFormatting sqref="D29:E29">
    <cfRule type="expression" dxfId="18" priority="5" stopIfTrue="1">
      <formula>IF($D$29="",TRUE)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11" sqref="C1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777</v>
      </c>
      <c r="B5" s="182" t="str">
        <f ca="1">IF(LEN(A5)=0,"",INDEX('Smelter Look-up'!$A:$A,MATCH($A5,'Smelter Look-up'!$E:$E,0)))</f>
        <v>Tin</v>
      </c>
      <c r="C5" s="186" t="str">
        <f ca="1">IF(LEN(A5)=0,"",INDEX('Smelter Look-up'!$C:$C,MATCH($A5,'Smelter Look-up'!$E:$E,0)))</f>
        <v>PT Timah Tbk Kundur</v>
      </c>
      <c r="D5" s="230"/>
      <c r="E5" s="182" t="str">
        <f ca="1">IF(ISERROR($V5),"",OFFSET('Smelter Look-up'!$D$4,$V5-4,0)&amp;"")</f>
        <v>INDONESIA</v>
      </c>
      <c r="F5" s="182" t="str">
        <f ca="1">IF(ISERROR($V5),"",OFFSET('Smelter Look-up'!$E$4,$V5-4,0))</f>
        <v>CID001477</v>
      </c>
      <c r="G5" s="182" t="str">
        <f ca="1">IF(C5=$X$4,IF(ISERROR($V5),"Enter smelter details","RMI"),IF(ISERROR($V5),"",OFFSET('Smelter Look-up'!$F$4,$V5-4,0)))</f>
        <v>RMI</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 ca="1">IF(C5="",NA(),IF(OR(C5="Smelter not listed",C5="Smelter not yet identified"),MATCH($B5&amp;$D5,'Smelter Look-up'!$J:$J,0),MATCH($B5&amp;$C5,'Smelter Look-up'!$J:$J,0)))</f>
        <v>509</v>
      </c>
      <c r="X5" s="227">
        <f t="shared" ref="X5" ca="1" si="0">IF(AND(C5="Smelter not listed",OR(LEN(D5)=0,LEN(E5)=0)),1,0)</f>
        <v>0</v>
      </c>
      <c r="AB5" s="228" t="str">
        <f t="shared" ref="AB5" ca="1" si="1">B5&amp;C5</f>
        <v>TinPT Timah Tbk Kundur</v>
      </c>
    </row>
    <row r="6" spans="1:34" s="227" customFormat="1" ht="20.100000000000001" customHeight="1">
      <c r="A6" s="262" t="s">
        <v>764</v>
      </c>
      <c r="B6" s="182" t="str">
        <f ca="1">IF(LEN(A6)=0,"",INDEX('Smelter Look-up'!$A:$A,MATCH($A6,'Smelter Look-up'!$E:$E,0)))</f>
        <v>Tin</v>
      </c>
      <c r="C6" s="186" t="str">
        <f ca="1">IF(LEN(A6)=0,"",INDEX('Smelter Look-up'!$C:$C,MATCH($A6,'Smelter Look-up'!$E:$E,0)))</f>
        <v>White Solder Metalurgia e Mineracao Ltda.</v>
      </c>
      <c r="D6" s="230"/>
      <c r="E6" s="182" t="str">
        <f ca="1">IF(ISERROR($V6),"",OFFSET('Smelter Look-up'!$D$4,$V6-4,0)&amp;"")</f>
        <v>BRAZIL</v>
      </c>
      <c r="F6" s="182" t="str">
        <f ca="1">IF(ISERROR($V6),"",OFFSET('Smelter Look-up'!$E$4,$V6-4,0))</f>
        <v>CID002036</v>
      </c>
      <c r="G6" s="182" t="str">
        <f ca="1">IF(C6=$X$4,IF(ISERROR($V6),"Enter smelter details","RMI"),IF(ISERROR($V6),"",OFFSET('Smelter Look-up'!$F$4,$V6-4,0)))</f>
        <v>RMI</v>
      </c>
      <c r="H6" s="183">
        <f ca="1">IF(ISERROR($V6),"",OFFSET('Smelter Look-up'!$G$4,$V6-4,0))</f>
        <v>0</v>
      </c>
      <c r="I6" s="184" t="str">
        <f ca="1">IF(ISERROR($V6),"",OFFSET('Smelter Look-up'!$H$4,$V6-4,0))</f>
        <v>Ariquemes</v>
      </c>
      <c r="J6" s="184" t="str">
        <f ca="1">IF(ISERROR($V6),"",OFFSET('Smelter Look-up'!$I$4,$V6-4,0))</f>
        <v>Rondônia</v>
      </c>
      <c r="K6" s="224"/>
      <c r="L6" s="224"/>
      <c r="M6" s="224"/>
      <c r="N6" s="224"/>
      <c r="O6" s="224"/>
      <c r="P6" s="185"/>
      <c r="Q6" s="225"/>
      <c r="R6" s="182" t="str">
        <f ca="1">IF(ISERROR($V6),"",OFFSET('Smelter Look-up'!$C$4,$V6-4,0)&amp;"")</f>
        <v>White Solder Metalurgia e Mineracao Ltda.</v>
      </c>
      <c r="S6" s="181" t="str">
        <f t="shared" ref="S6:S37" ca="1" si="2">IF(B6="","",IF(ISERROR(MATCH($E6,CL,0)),"Unknown",INDIRECT("'C'!$A$"&amp;MATCH($E6,CL,0)+1)))</f>
        <v>BR</v>
      </c>
      <c r="T6" s="181" t="str">
        <f ca="1">IF(B6="","",IF(ISERROR(MATCH($J6,SorP!$B$1:$B$6226,0)),"",INDIRECT("'SorP'!$A$"&amp;MATCH($S6&amp;$J6,SorP!C:C,0))))</f>
        <v>BR-RO</v>
      </c>
      <c r="U6" s="201"/>
      <c r="V6" s="226">
        <f ca="1">IF(C6="",NA(),IF(OR(C6="Smelter not listed",C6="Smelter not yet identified"),MATCH($B6&amp;$D6,'Smelter Look-up'!$J:$J,0),MATCH($B6&amp;$C6,'Smelter Look-up'!$J:$J,0)))</f>
        <v>530</v>
      </c>
      <c r="X6" s="227">
        <f t="shared" ref="X6:X37" ca="1" si="3">IF(AND(C6="Smelter not listed",OR(LEN(D6)=0,LEN(E6)=0)),1,0)</f>
        <v>0</v>
      </c>
      <c r="AB6" s="228" t="str">
        <f t="shared" ref="AB6:AB37" ca="1" si="4">B6&amp;C6</f>
        <v>TinWhite Solder Metalurgia e Mineracao Ltda.</v>
      </c>
    </row>
    <row r="7" spans="1:34" s="227" customFormat="1" ht="20.100000000000001" customHeight="1">
      <c r="A7" s="262" t="s">
        <v>745</v>
      </c>
      <c r="B7" s="182" t="str">
        <f ca="1">IF(LEN(A7)=0,"",INDEX('Smelter Look-up'!$A:$A,MATCH($A7,'Smelter Look-up'!$E:$E,0)))</f>
        <v>Tin</v>
      </c>
      <c r="C7" s="186" t="s">
        <v>38</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431</v>
      </c>
      <c r="X7" s="227">
        <f t="shared" ca="1" si="3"/>
        <v>0</v>
      </c>
      <c r="AB7" s="228" t="str">
        <f t="shared" ca="1" si="4"/>
        <v>TinENAF</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METAUX BLANCS OUVRES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Catherine VERGNAUD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c.vergnaud@mbosolder.com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00 33 3 80 46 12 58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Catherine VERGNAUD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c.vergnaud@mbosolder.com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 ca="1">Declaration!D22</f>
        <v>45922</v>
      </c>
      <c r="C12" s="89" t="str">
        <f ca="1">IF(H12=1,J12,I12)</f>
        <v>Complete</v>
      </c>
      <c r="D12" s="95" t="str">
        <f ca="1">IF(H12=1,"Click here to enter Date of Completion","")</f>
        <v/>
      </c>
      <c r="E12" s="20" t="s">
        <v>1273</v>
      </c>
      <c r="F12" s="93">
        <v>1</v>
      </c>
      <c r="G12" s="70">
        <f ca="1">IF(B12=0,1,0)</f>
        <v>0</v>
      </c>
      <c r="H12" s="71">
        <f t="shared" ca="1"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general conditions sent to our customers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6e8a5f3d-031c-4996-804e-0e28298fe1e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Propriétaire</cp:lastModifiedBy>
  <cp:lastPrinted>2015-04-21T20:47:43Z</cp:lastPrinted>
  <dcterms:created xsi:type="dcterms:W3CDTF">2010-06-21T21:00:23Z</dcterms:created>
  <dcterms:modified xsi:type="dcterms:W3CDTF">2025-09-22T09:20:02Z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