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ropriétaire\Documents\Fanny\certificats\certif conflict minerals\2023\"/>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<sst xmlns="http://schemas.openxmlformats.org/spreadsheetml/2006/main" count="22323" uniqueCount="15803">
  <si>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</si>
  <si>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</si>
  <si>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</si>
  <si>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</si>
  <si>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</si>
  <si>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</si>
  <si>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</si>
  <si>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</si>
  <si>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</si>
  <si>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</si>
  <si>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</si>
  <si>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</si>
  <si>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</si>
  <si>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</si>
  <si>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</si>
  <si>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</si>
  <si>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</si>
  <si>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</si>
  <si>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</si>
  <si>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</si>
  <si>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</si>
  <si>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</si>
  <si>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</si>
  <si>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</si>
  <si>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</si>
  <si>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</si>
  <si>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</si>
  <si>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</si>
  <si>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</si>
  <si>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</si>
  <si>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</si>
  <si>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</si>
  <si>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</si>
  <si>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</si>
  <si>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</si>
  <si>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</si>
  <si>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</si>
  <si>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</si>
  <si>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</si>
  <si>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</si>
  <si>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</si>
  <si>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</si>
  <si>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</si>
  <si>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</si>
  <si>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</si>
  <si>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</si>
  <si>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</si>
  <si>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</si>
  <si>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</si>
  <si>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</si>
  <si>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</si>
  <si>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</si>
  <si>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</si>
  <si>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</si>
  <si>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</si>
  <si>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</si>
  <si>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</si>
  <si>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</si>
  <si>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</si>
  <si>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</si>
  <si>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</si>
  <si>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</si>
  <si>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</si>
  <si>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</si>
  <si>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</si>
  <si>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</si>
  <si>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</si>
  <si>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</si>
  <si>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</si>
  <si>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</si>
  <si>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</si>
  <si>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</si>
  <si>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</si>
  <si>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</si>
  <si>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</si>
  <si>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</si>
  <si>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</si>
  <si>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</si>
  <si>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</si>
  <si>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</si>
  <si>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</si>
  <si>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</si>
  <si>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</si>
  <si>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</si>
  <si>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</si>
  <si>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</si>
  <si>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</si>
  <si>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</si>
  <si>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</si>
  <si>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</si>
  <si>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</si>
  <si>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</si>
  <si>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</si>
  <si>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</si>
  <si>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</si>
  <si>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</si>
  <si>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</si>
  <si>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</si>
  <si>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</si>
  <si>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</si>
  <si>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</si>
  <si>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</si>
  <si>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</si>
  <si>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</si>
  <si>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</si>
  <si>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</si>
  <si>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</si>
  <si>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</si>
  <si>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</si>
  <si>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</si>
  <si>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</si>
  <si>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</si>
  <si>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</si>
  <si>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</si>
  <si>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</si>
  <si>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</si>
  <si>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</si>
  <si>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</si>
  <si>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</si>
  <si>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</si>
  <si>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</si>
  <si>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</si>
  <si>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</si>
  <si>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</si>
  <si>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</si>
  <si>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</si>
  <si>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</si>
  <si>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</si>
  <si>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</si>
  <si>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</si>
  <si>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</si>
  <si>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</si>
  <si>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</si>
  <si>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</si>
  <si>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</si>
  <si>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</si>
  <si>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</si>
  <si>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</si>
  <si>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</si>
  <si>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</si>
  <si>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</si>
  <si>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</si>
  <si>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</si>
  <si>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</si>
  <si>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</si>
  <si>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</si>
  <si>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</si>
  <si>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</si>
  <si>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</si>
  <si>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</si>
  <si>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</si>
  <si>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</si>
  <si>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</si>
  <si>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</si>
  <si>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</si>
  <si>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</si>
  <si>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</si>
  <si>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</si>
  <si>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</si>
  <si>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</si>
  <si>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</si>
  <si>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</si>
  <si>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</si>
  <si>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</si>
  <si>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</si>
  <si>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</si>
  <si>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</si>
  <si>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</si>
  <si>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</si>
  <si>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</si>
  <si>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</si>
  <si>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</si>
  <si>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</si>
  <si>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</si>
  <si>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</si>
  <si>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</si>
  <si>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</si>
  <si>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</si>
  <si>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</si>
  <si>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</si>
  <si>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</si>
  <si>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</si>
  <si>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</si>
  <si>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</si>
  <si>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</si>
  <si>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</si>
  <si>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</si>
  <si>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</si>
  <si>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</si>
  <si>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</si>
  <si>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</si>
  <si>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</si>
  <si>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</si>
  <si>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</si>
  <si>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</si>
  <si>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</si>
  <si>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</si>
  <si>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</si>
  <si>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</si>
  <si>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</si>
  <si>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</si>
  <si>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</si>
  <si>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</si>
  <si>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</si>
  <si>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</si>
  <si>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</si>
  <si>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</si>
  <si>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</si>
  <si>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</si>
  <si>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</si>
  <si>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</si>
  <si>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</si>
  <si>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</si>
  <si>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</si>
  <si>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</si>
  <si>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</si>
  <si>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</si>
  <si>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</si>
  <si>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</si>
  <si>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</si>
  <si>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</si>
  <si>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</si>
  <si>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</si>
  <si>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</si>
  <si>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</si>
  <si>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</si>
  <si>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</si>
  <si>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</si>
  <si>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</si>
  <si>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</si>
  <si>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</si>
  <si>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</si>
  <si>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</si>
  <si>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</si>
  <si>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</si>
  <si>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</si>
  <si>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</si>
  <si>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</si>
  <si>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</si>
  <si>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</si>
  <si>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</si>
  <si>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</si>
  <si>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</si>
  <si>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</si>
  <si>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</si>
  <si>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</si>
  <si>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</si>
  <si>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</si>
  <si>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</si>
  <si>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</si>
  <si>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</si>
  <si>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</si>
  <si>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</si>
  <si>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</si>
  <si>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</si>
  <si>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</si>
  <si>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</si>
  <si>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</si>
  <si>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</si>
  <si>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</si>
  <si>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</si>
  <si>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</si>
  <si>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</si>
  <si>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</si>
  <si>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</si>
  <si>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</si>
  <si>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</si>
  <si>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</si>
  <si>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</si>
  <si>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</si>
  <si>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</si>
  <si>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</si>
  <si>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</si>
  <si>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</si>
  <si>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</si>
  <si>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</si>
  <si>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</si>
  <si>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</si>
  <si>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</si>
  <si>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</si>
  <si>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</si>
  <si>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</si>
  <si>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</si>
  <si>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</si>
  <si>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</si>
  <si>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</si>
  <si>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</si>
  <si>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</si>
  <si>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</si>
  <si>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</si>
  <si>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</si>
  <si>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</si>
  <si>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</si>
  <si>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</si>
  <si>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</si>
  <si>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</si>
  <si>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</si>
  <si>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</si>
  <si>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</si>
  <si>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</si>
  <si>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</si>
  <si>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</si>
  <si>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</si>
  <si>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</si>
  <si>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</si>
  <si>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</si>
  <si>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</si>
  <si>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</si>
  <si>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</si>
  <si>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</si>
  <si>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</si>
  <si>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</si>
  <si>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</si>
  <si>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</si>
  <si>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</si>
  <si>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</si>
  <si>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</si>
  <si>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</si>
  <si>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</si>
  <si>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</si>
  <si>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</si>
  <si>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</si>
  <si>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</si>
  <si>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</si>
  <si>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</si>
  <si>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</si>
  <si>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</si>
  <si>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</si>
  <si>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</si>
  <si>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</si>
  <si>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</si>
  <si>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</si>
  <si>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</si>
  <si>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</si>
  <si>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</si>
  <si>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</si>
  <si>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</si>
  <si>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</si>
  <si>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</si>
  <si>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</si>
  <si>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</si>
  <si>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</si>
  <si>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</si>
  <si>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</si>
  <si>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</si>
  <si>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</si>
  <si>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</si>
  <si>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</si>
  <si>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</si>
  <si>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</si>
  <si>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</si>
  <si>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</si>
  <si>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</si>
  <si>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</si>
  <si>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</si>
  <si>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</si>
  <si>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</si>
  <si>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</si>
  <si>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</si>
  <si>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</si>
  <si>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</si>
  <si>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</si>
  <si>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</si>
  <si>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</si>
  <si>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</si>
  <si>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</si>
  <si>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</si>
  <si>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</si>
  <si>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</si>
  <si>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</si>
  <si>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</si>
  <si>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</si>
  <si>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</si>
  <si>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</si>
  <si>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</si>
  <si>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</si>
  <si>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</si>
  <si>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</si>
  <si>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</si>
  <si>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</si>
  <si>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</si>
  <si>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</si>
  <si>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</si>
  <si>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</si>
  <si>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</si>
  <si>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</si>
  <si>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</si>
  <si>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</si>
  <si>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</si>
  <si>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</si>
  <si>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</si>
  <si>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</si>
  <si>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</si>
  <si>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</si>
  <si>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</si>
  <si>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</si>
  <si>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</si>
  <si>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</si>
  <si>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</si>
  <si>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</si>
  <si>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</si>
  <si>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</si>
  <si>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</si>
  <si>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</si>
  <si>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</si>
  <si>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</si>
  <si>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</si>
  <si>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</si>
  <si>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</si>
  <si>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</si>
  <si>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</si>
  <si>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</si>
  <si>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</si>
  <si>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</si>
  <si>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</si>
  <si>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</si>
  <si>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</si>
  <si>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</si>
  <si>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</si>
  <si>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</si>
  <si>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</si>
  <si>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</si>
  <si>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</si>
  <si>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</si>
  <si>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</si>
  <si>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</si>
  <si>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</si>
  <si>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</si>
  <si>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</si>
  <si>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</si>
  <si>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</si>
  <si>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</si>
  <si>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</si>
  <si>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</si>
  <si>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</si>
  <si>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</si>
  <si>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</si>
  <si>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</si>
  <si>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</si>
  <si>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</si>
  <si>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</si>
  <si>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</si>
  <si>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</si>
  <si>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</si>
  <si>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</si>
  <si>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</si>
  <si>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</si>
  <si>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</si>
  <si>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</si>
  <si>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</si>
  <si>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</si>
  <si>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</si>
  <si>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</si>
  <si>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</si>
  <si>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</si>
  <si>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</si>
  <si>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</si>
  <si>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</si>
  <si>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</si>
  <si>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</si>
  <si>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</si>
  <si>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</si>
  <si>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</si>
  <si>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</si>
  <si>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</si>
  <si>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</si>
  <si>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</si>
  <si>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</si>
  <si>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</si>
  <si>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</si>
  <si>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</si>
  <si>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</si>
  <si>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</si>
  <si>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</si>
  <si>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</si>
  <si>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</si>
  <si>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</si>
  <si>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</si>
  <si>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</si>
  <si>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</si>
  <si>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</si>
  <si>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</si>
  <si>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</si>
  <si>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</si>
  <si>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</si>
  <si>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</si>
  <si>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</si>
  <si>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</si>
  <si>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</si>
  <si>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</si>
  <si>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</si>
  <si>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</si>
  <si>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</si>
  <si>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</si>
  <si>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</si>
  <si>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</si>
  <si>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</si>
  <si>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</si>
  <si>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</si>
  <si>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</si>
  <si>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</si>
  <si>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</si>
  <si>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</si>
  <si>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</si>
  <si>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</si>
  <si>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</si>
  <si>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</si>
  <si>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</si>
  <si>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</si>
  <si>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</si>
  <si>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</si>
  <si>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</si>
  <si>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</si>
  <si>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</si>
  <si>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</si>
  <si>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</si>
  <si>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</si>
  <si>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</si>
  <si>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</si>
  <si>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</si>
  <si>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</si>
  <si>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</si>
  <si>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</si>
  <si>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</si>
  <si>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</si>
  <si>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</si>
  <si>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</si>
  <si>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</si>
  <si>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</si>
  <si>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</si>
  <si>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</si>
  <si>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</si>
  <si>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</si>
  <si>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</si>
  <si>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</si>
  <si>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</si>
  <si>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</si>
  <si>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</si>
  <si>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</si>
  <si>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</si>
  <si>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</si>
  <si>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</si>
  <si>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</si>
  <si>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</si>
  <si>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</si>
  <si>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</si>
  <si>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</si>
  <si>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</si>
  <si>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</si>
  <si>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</si>
  <si>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</si>
  <si>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</si>
  <si>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</si>
  <si>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</si>
  <si>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</si>
  <si>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</si>
  <si>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</si>
  <si>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</si>
  <si>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</si>
  <si>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</si>
  <si>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</si>
  <si>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</si>
  <si>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</si>
  <si>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</si>
  <si>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</si>
  <si>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</si>
  <si>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</si>
  <si>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</si>
  <si>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</si>
  <si>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</si>
  <si>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</si>
  <si>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</si>
  <si>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</si>
  <si>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</si>
  <si>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</si>
  <si>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</si>
  <si>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</si>
  <si>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</si>
  <si>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</si>
  <si>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</si>
  <si>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</si>
  <si>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</si>
  <si>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</si>
  <si>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</si>
  <si>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</si>
  <si>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</si>
  <si>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</si>
  <si>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</si>
  <si>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</si>
  <si>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</si>
  <si>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</si>
  <si>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</si>
  <si>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</si>
  <si>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</si>
  <si>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</si>
  <si>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</si>
  <si>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</si>
  <si>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</si>
  <si>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</si>
  <si>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</si>
  <si>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</si>
  <si>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</si>
  <si>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</si>
  <si>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</si>
  <si>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</si>
  <si>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</si>
  <si>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</si>
  <si>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</si>
  <si>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</si>
  <si>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</si>
  <si>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</si>
  <si>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</si>
  <si>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</si>
  <si>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</si>
  <si>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</si>
  <si>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</si>
  <si>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</si>
  <si>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</si>
  <si>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</si>
  <si>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</si>
  <si>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</si>
  <si>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</si>
  <si>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</si>
  <si>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</si>
  <si>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</si>
  <si>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</si>
  <si>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</si>
  <si>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</si>
  <si>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</si>
  <si>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</si>
  <si>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</si>
  <si>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</si>
  <si>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</si>
  <si>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</si>
  <si>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</si>
  <si>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</si>
  <si>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</si>
  <si>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</si>
  <si>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</si>
  <si>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</si>
  <si>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</si>
  <si>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</si>
  <si>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</si>
  <si>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</si>
  <si>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</si>
  <si>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</si>
  <si>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</si>
  <si>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</si>
  <si>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</si>
  <si>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</si>
  <si>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</si>
  <si>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</si>
  <si>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</si>
  <si>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</si>
  <si>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</si>
  <si>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</si>
  <si>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</si>
  <si>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</si>
  <si>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</si>
  <si>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</si>
  <si>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</si>
  <si>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</si>
  <si>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</si>
  <si>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</si>
  <si>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</si>
  <si>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</si>
  <si>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</si>
  <si>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</si>
  <si>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</si>
  <si>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</si>
  <si>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</si>
  <si>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</si>
  <si>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</si>
  <si>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</si>
  <si>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</si>
  <si>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</si>
  <si>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</si>
  <si>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</si>
  <si>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</si>
  <si>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</si>
  <si>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</si>
  <si>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</si>
  <si>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</si>
  <si>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</si>
  <si>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</si>
  <si>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</si>
  <si>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</si>
  <si>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</si>
  <si>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</si>
  <si>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</si>
  <si>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</si>
  <si>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</si>
  <si>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</si>
  <si>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</si>
  <si>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</si>
  <si>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</si>
  <si>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</si>
  <si>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</si>
  <si>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</si>
  <si>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</si>
  <si>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</si>
  <si>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</si>
  <si>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</si>
  <si>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</si>
  <si>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</si>
  <si>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</si>
  <si>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</si>
  <si>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</si>
  <si>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</si>
  <si>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</si>
  <si>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</si>
  <si>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</si>
  <si>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</si>
  <si>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</si>
  <si>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</si>
  <si>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</si>
  <si>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</si>
  <si>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</si>
  <si>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</si>
  <si>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</si>
  <si>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</si>
  <si>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</si>
  <si>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</si>
  <si>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</si>
  <si>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</si>
  <si>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</si>
  <si>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</si>
  <si>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</si>
  <si>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</si>
  <si>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</si>
  <si>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</si>
  <si>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</si>
  <si>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</si>
  <si>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</si>
  <si>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</si>
  <si>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</si>
  <si>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</si>
  <si>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</si>
  <si>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</si>
  <si>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</si>
  <si>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</si>
  <si>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</si>
  <si>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</si>
  <si>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</si>
  <si>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</si>
  <si>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</si>
  <si>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</si>
  <si>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</si>
  <si>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</si>
  <si>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</si>
  <si>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</si>
  <si>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</si>
  <si>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</si>
  <si>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</si>
  <si>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</si>
  <si>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</si>
  <si>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</si>
  <si>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</si>
  <si>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</si>
  <si>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</si>
  <si>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</si>
  <si>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</si>
  <si>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</si>
  <si>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</si>
  <si>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</si>
  <si>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</si>
  <si>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</si>
  <si>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</si>
  <si>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</si>
  <si>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</si>
  <si>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</si>
  <si>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</si>
  <si>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</si>
  <si>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</si>
  <si>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</si>
  <si>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</si>
  <si>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</si>
  <si>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</si>
  <si>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</si>
  <si>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</si>
  <si>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</si>
  <si>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</si>
  <si>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</si>
  <si>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</si>
  <si>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</si>
  <si>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</si>
  <si>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</si>
  <si>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</si>
  <si>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</si>
  <si>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</si>
  <si>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</si>
  <si>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</si>
  <si>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</si>
  <si>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</si>
  <si>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</si>
  <si>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</si>
  <si>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</si>
  <si>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</si>
  <si>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</si>
  <si>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</si>
  <si>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</si>
  <si>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</si>
  <si>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</si>
  <si>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</si>
  <si>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</si>
  <si>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</si>
  <si>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</si>
  <si>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</si>
  <si>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</si>
  <si>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</si>
  <si>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</si>
  <si>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</si>
  <si>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</si>
  <si>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</si>
  <si>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</si>
  <si>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</si>
  <si>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</si>
  <si>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</si>
  <si>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</si>
  <si>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</si>
  <si>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</si>
  <si>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</si>
  <si>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</si>
  <si>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</si>
  <si>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</si>
  <si>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</si>
  <si>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</si>
  <si>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</si>
  <si>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</si>
  <si>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</si>
  <si>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</si>
  <si>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</si>
  <si>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</si>
  <si>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</si>
  <si>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</si>
  <si>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</si>
  <si>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</si>
  <si>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</si>
  <si>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</si>
  <si>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</si>
  <si>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</si>
  <si>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</si>
  <si>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</si>
  <si>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</si>
  <si>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</si>
  <si>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</si>
  <si>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</si>
  <si>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</si>
  <si>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</si>
  <si>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</si>
  <si>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</si>
  <si>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</si>
  <si>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</si>
  <si>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</si>
  <si>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</si>
  <si>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</si>
  <si>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</si>
  <si>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</si>
  <si>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</si>
  <si>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</si>
  <si>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</si>
  <si>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</si>
  <si>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</si>
  <si>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</si>
  <si>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</si>
  <si>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</si>
  <si>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</si>
  <si>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</si>
  <si>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</si>
  <si>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</si>
  <si>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</si>
  <si>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</si>
  <si>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</si>
  <si>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</si>
  <si>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</si>
  <si>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</si>
  <si>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</si>
  <si>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</si>
  <si>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</si>
  <si>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</si>
  <si>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</si>
  <si>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</si>
  <si>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</si>
  <si>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</si>
  <si>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</si>
  <si>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</si>
  <si>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</si>
  <si>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</si>
  <si>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</si>
  <si>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</si>
  <si>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</si>
  <si>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</si>
  <si>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</si>
  <si>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</si>
  <si>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</si>
  <si>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</si>
  <si>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</si>
  <si>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</si>
  <si>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</si>
  <si>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</si>
  <si>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</si>
  <si>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</si>
  <si>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</si>
  <si>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</si>
  <si>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</si>
  <si>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</si>
  <si>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</si>
  <si>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</si>
  <si>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</si>
  <si>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</si>
  <si>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</si>
  <si>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</si>
  <si>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</si>
  <si>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</si>
  <si>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</si>
  <si>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</si>
  <si>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</si>
  <si>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</si>
  <si>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</si>
  <si>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</si>
  <si>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</si>
  <si>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</si>
  <si>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</si>
  <si>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</si>
  <si>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</si>
  <si>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</si>
  <si>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</si>
  <si>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</si>
  <si>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</si>
  <si>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</si>
  <si>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</si>
  <si>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</si>
  <si>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</si>
  <si>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</si>
  <si>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</si>
  <si>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</si>
  <si>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</si>
  <si>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</si>
  <si>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</si>
  <si>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</si>
  <si>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</si>
  <si>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</si>
  <si>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</si>
  <si>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</si>
  <si>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</si>
  <si>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</si>
  <si>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</si>
  <si>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</si>
  <si>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</si>
  <si>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</si>
  <si>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</si>
  <si>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</si>
  <si>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</si>
  <si>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</si>
  <si>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</si>
  <si>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</si>
  <si>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</si>
  <si>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</si>
  <si>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</si>
  <si>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</si>
  <si>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</si>
  <si>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</si>
  <si>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</si>
  <si>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</si>
  <si>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</si>
  <si>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</si>
  <si>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</si>
  <si>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</si>
  <si>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</si>
  <si>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</si>
  <si>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</si>
  <si>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</si>
  <si>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</si>
  <si>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</si>
  <si>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</si>
  <si>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</si>
  <si>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</si>
  <si>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</si>
  <si>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</si>
  <si>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</si>
  <si>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</si>
  <si>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</si>
  <si>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</si>
  <si>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</si>
  <si>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</si>
  <si>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</si>
  <si>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</si>
  <si>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</si>
  <si>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</si>
  <si>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</si>
  <si>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</si>
  <si>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</si>
  <si>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</si>
  <si>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</si>
  <si>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</si>
  <si>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</si>
  <si>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</si>
  <si>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</si>
  <si>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</si>
  <si>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</si>
  <si>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</si>
  <si>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</si>
  <si>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</si>
  <si>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</si>
  <si>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</si>
  <si>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</si>
  <si>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</si>
  <si>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</si>
  <si>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</si>
  <si>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</si>
  <si>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</si>
  <si>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</si>
  <si>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</si>
  <si>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</si>
  <si>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</si>
  <si>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</si>
  <si>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</si>
  <si>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</si>
  <si>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</si>
  <si>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</si>
  <si>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</si>
  <si>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</si>
  <si>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</si>
  <si>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</si>
  <si>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</si>
  <si>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</si>
  <si>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</si>
  <si>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</si>
  <si>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</si>
  <si>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</si>
  <si>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</si>
  <si>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</si>
  <si>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</si>
  <si>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</si>
  <si>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</si>
  <si>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</si>
  <si>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</si>
  <si>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</si>
  <si>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</si>
  <si>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</si>
  <si>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</si>
  <si>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</si>
  <si>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</si>
  <si>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</si>
  <si>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</si>
  <si>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</si>
  <si>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</si>
  <si>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</si>
  <si>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</si>
  <si>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</si>
  <si>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</si>
  <si>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</si>
  <si>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</si>
  <si>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</si>
  <si>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</si>
  <si>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</si>
  <si>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</si>
  <si>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</si>
  <si>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</si>
  <si>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</si>
  <si>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</si>
  <si>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</si>
  <si>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</si>
  <si>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</si>
  <si>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</si>
  <si>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</si>
  <si>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</si>
  <si>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</si>
  <si>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</si>
  <si>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</si>
  <si>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</si>
  <si>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</si>
  <si>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</si>
  <si>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</si>
  <si>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</si>
  <si>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</si>
  <si>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</si>
  <si>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</si>
  <si>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</si>
  <si>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</si>
  <si>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</si>
  <si>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</si>
  <si>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</si>
  <si>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</si>
  <si>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</si>
  <si>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</si>
  <si>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</si>
  <si>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</si>
  <si>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</si>
  <si>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</si>
  <si>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</si>
  <si>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</si>
  <si>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</si>
  <si>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</si>
  <si>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</si>
  <si>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</si>
  <si>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</si>
  <si>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</si>
  <si>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</si>
  <si>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</si>
  <si>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</si>
  <si>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</si>
  <si>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</si>
  <si>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</si>
  <si>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</si>
  <si>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</si>
  <si>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</si>
  <si>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</si>
  <si>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</si>
  <si>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</si>
  <si>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</si>
  <si>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</si>
  <si>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</si>
  <si>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</si>
  <si>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</si>
  <si>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</si>
  <si>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</si>
  <si>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</si>
  <si>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</si>
  <si>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</si>
  <si>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</si>
  <si>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</si>
  <si>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</si>
  <si>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</si>
  <si>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</si>
  <si>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</si>
  <si>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</si>
  <si>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</si>
  <si>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</si>
  <si>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</si>
  <si>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</si>
  <si>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</si>
  <si>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</si>
  <si>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</si>
  <si>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</si>
  <si>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</si>
  <si>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</si>
  <si>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</si>
  <si>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</si>
  <si>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</si>
  <si>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</si>
  <si>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</si>
  <si>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</si>
  <si>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</si>
  <si>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</si>
  <si>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</si>
  <si>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</si>
  <si>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</si>
  <si>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</si>
  <si>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</si>
  <si>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</si>
  <si>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</si>
  <si>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</si>
  <si>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</si>
  <si>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</si>
  <si>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</si>
  <si>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</si>
  <si>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</si>
  <si>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</si>
  <si>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</si>
  <si>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</si>
  <si>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</si>
  <si>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</si>
  <si>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</si>
  <si>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</si>
  <si>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</si>
  <si>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</si>
  <si>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</si>
  <si>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</si>
  <si>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</si>
  <si>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</si>
  <si>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</si>
  <si>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</si>
  <si>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</si>
  <si>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</si>
  <si>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</si>
  <si>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</si>
  <si>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</si>
  <si>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</si>
  <si>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</si>
  <si>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</si>
  <si>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</si>
  <si>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</si>
  <si>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</si>
  <si>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</si>
  <si>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</si>
  <si>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</si>
  <si>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</si>
  <si>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</si>
  <si>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</si>
  <si>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</si>
  <si>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</si>
  <si>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</si>
  <si>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</si>
  <si>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</si>
  <si>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</si>
  <si>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</si>
  <si>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</si>
  <si>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</si>
  <si>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</si>
  <si>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</si>
  <si>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</si>
  <si>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</si>
  <si>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</si>
  <si>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</si>
  <si>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</si>
  <si>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</si>
  <si>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</si>
  <si>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</si>
  <si>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</si>
  <si>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</si>
  <si>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</si>
  <si>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</si>
  <si>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</si>
  <si>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</si>
  <si>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</si>
  <si>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</si>
  <si>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</si>
  <si>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</si>
  <si>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</si>
  <si>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</si>
  <si>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</si>
  <si>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</si>
  <si>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</si>
  <si>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</si>
  <si>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</si>
  <si>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</si>
  <si>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</si>
  <si>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</si>
  <si>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</si>
  <si>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</si>
  <si>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</si>
  <si>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</si>
  <si>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</si>
  <si>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</si>
  <si>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</si>
  <si>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</si>
  <si>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</si>
  <si>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</si>
  <si>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</si>
  <si>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</si>
  <si>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</si>
  <si>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</si>
  <si>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</si>
  <si>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</si>
  <si>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</si>
  <si>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</si>
  <si>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</si>
  <si>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</si>
  <si>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</si>
  <si>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</si>
  <si>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</si>
  <si>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</si>
  <si>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</si>
  <si>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</si>
  <si>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</si>
  <si>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</si>
  <si>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</si>
  <si>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</si>
  <si>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</si>
  <si>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</si>
  <si>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</si>
  <si>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</si>
  <si>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</si>
  <si>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</si>
  <si>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</si>
  <si>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</si>
  <si>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</si>
  <si>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</si>
  <si>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</si>
  <si>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</si>
  <si>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</si>
  <si>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</si>
  <si>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</si>
  <si>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</si>
  <si>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</si>
  <si>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</si>
  <si>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</si>
  <si>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</si>
  <si>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</si>
  <si>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</si>
  <si>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</si>
  <si>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</si>
  <si>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</si>
  <si>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</si>
  <si>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</si>
  <si>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</si>
  <si>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</si>
  <si>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</si>
  <si>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</si>
  <si>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</si>
  <si>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</si>
  <si>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</si>
  <si>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</si>
  <si>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</si>
  <si>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</si>
  <si>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</si>
  <si>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</si>
  <si>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</si>
  <si>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</si>
  <si>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</si>
  <si>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</si>
  <si>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</si>
  <si>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</si>
  <si>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</si>
  <si>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</si>
  <si>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</si>
  <si>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</si>
  <si>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</si>
  <si>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</si>
  <si>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</si>
  <si>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</si>
  <si>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</si>
  <si>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</si>
  <si>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</si>
  <si>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</si>
  <si>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</si>
  <si>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</si>
  <si>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</si>
  <si>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</si>
  <si>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</si>
  <si>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</si>
  <si>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</si>
  <si>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</si>
  <si>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</si>
  <si>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</si>
  <si>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</si>
  <si>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</si>
  <si>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</si>
  <si>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</si>
  <si>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</si>
  <si>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</si>
  <si>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</si>
  <si>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</si>
  <si>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</si>
  <si>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</si>
  <si>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</si>
  <si>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</si>
  <si>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</si>
  <si>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</si>
  <si>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</si>
  <si>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</si>
  <si>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</si>
  <si>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</si>
  <si>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</si>
  <si>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</si>
  <si>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</si>
  <si>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</si>
  <si>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</si>
  <si>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</si>
  <si>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</si>
  <si>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</si>
  <si>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</si>
  <si>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</si>
  <si>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</si>
  <si>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</si>
  <si>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</si>
  <si>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</si>
  <si>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</si>
  <si>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</si>
  <si>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</si>
  <si>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</si>
  <si>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</si>
  <si>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</si>
  <si>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</si>
  <si>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</si>
  <si>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</si>
  <si>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</si>
  <si>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</si>
  <si>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</si>
  <si>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</si>
  <si>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</si>
  <si>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</si>
  <si>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</si>
  <si>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</si>
  <si>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</si>
  <si>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</si>
  <si>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</si>
  <si>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</si>
  <si>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</si>
  <si>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</si>
  <si>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</si>
  <si>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</si>
  <si>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</si>
  <si>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</si>
  <si>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</si>
  <si>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</si>
  <si>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</si>
  <si>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</si>
  <si>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</si>
  <si>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</si>
  <si>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</si>
  <si>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</si>
  <si>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</si>
  <si>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</si>
  <si>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</si>
  <si>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</si>
  <si>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</si>
  <si>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</si>
  <si>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</si>
  <si>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</si>
  <si>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</si>
  <si>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</si>
  <si>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</si>
  <si>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</si>
  <si>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</si>
  <si>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</si>
  <si>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</si>
  <si>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</si>
  <si>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</si>
  <si>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</si>
  <si>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</si>
  <si>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</si>
  <si>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</si>
  <si>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</si>
  <si>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</si>
  <si>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</si>
  <si>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</si>
  <si>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</si>
  <si>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</si>
  <si>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</si>
  <si>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</si>
  <si>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</si>
  <si>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</si>
  <si>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</si>
  <si>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</si>
  <si>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</si>
  <si>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</si>
  <si>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</si>
  <si>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</si>
  <si>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</si>
  <si>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</si>
  <si>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</si>
  <si>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</si>
  <si>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</si>
  <si>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</si>
  <si>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</si>
  <si>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</si>
  <si>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</si>
  <si>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</si>
  <si>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</si>
  <si>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</si>
  <si>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</si>
  <si>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</si>
  <si>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</si>
  <si>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</si>
  <si>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</si>
  <si>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</si>
  <si>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</si>
  <si>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</si>
  <si>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</si>
  <si>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</si>
  <si>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</si>
  <si>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</si>
  <si>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</si>
  <si>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</si>
  <si>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</si>
  <si>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</si>
  <si>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</si>
  <si>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</si>
  <si>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</si>
  <si>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</si>
  <si>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</si>
  <si>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</si>
  <si>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</si>
  <si>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</si>
  <si>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</si>
  <si>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</si>
  <si>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</si>
  <si>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</si>
  <si>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</si>
  <si>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</si>
  <si>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</si>
  <si>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</si>
  <si>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</si>
  <si>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</si>
  <si>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</si>
  <si>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</si>
  <si>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</si>
  <si>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</si>
  <si>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</si>
  <si>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</si>
  <si>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</si>
  <si>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</si>
  <si>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</si>
  <si>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</si>
  <si>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</si>
  <si>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</si>
  <si>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</si>
  <si>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</si>
  <si>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</si>
  <si>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</si>
  <si>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</si>
  <si>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</si>
  <si>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</si>
  <si>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</si>
  <si>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</si>
  <si>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</si>
  <si>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</si>
  <si>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</si>
  <si>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</si>
  <si>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</si>
  <si>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</si>
  <si>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</si>
  <si>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</si>
  <si>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</si>
  <si>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</si>
  <si>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</si>
  <si>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</si>
  <si>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</si>
  <si>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</si>
  <si>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</si>
  <si>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</si>
  <si>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</si>
  <si>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</si>
  <si>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</si>
  <si>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</si>
  <si>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</si>
  <si>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</si>
  <si>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</si>
  <si>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</si>
  <si>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</si>
  <si>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</si>
  <si>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</si>
  <si>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</si>
  <si>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</si>
  <si>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</si>
  <si>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</si>
  <si>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</si>
  <si>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</si>
  <si>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</si>
  <si>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</si>
  <si>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</si>
  <si>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</si>
  <si>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</si>
  <si>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</si>
  <si>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</si>
  <si>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</si>
  <si>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</si>
  <si>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</si>
  <si>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</si>
  <si>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</si>
  <si>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</si>
  <si>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</si>
  <si>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</si>
  <si>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</si>
  <si>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</si>
  <si>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</si>
  <si>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</si>
  <si>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</si>
  <si>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</si>
  <si>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</si>
  <si>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</si>
  <si>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</si>
  <si>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</si>
  <si>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</si>
  <si>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</si>
  <si>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</si>
  <si>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</si>
  <si>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</si>
  <si>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</si>
  <si>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</si>
  <si>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</si>
  <si>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</si>
  <si>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</si>
  <si>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</si>
  <si>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</si>
  <si>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</si>
  <si>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</si>
  <si>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</si>
  <si>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</si>
  <si>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</si>
  <si>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</si>
  <si>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</si>
  <si>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</si>
  <si>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</si>
  <si>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</si>
  <si>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</si>
  <si>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</si>
  <si>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</si>
  <si>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</si>
  <si>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</si>
  <si>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</si>
  <si>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</si>
  <si>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</si>
  <si>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</si>
  <si>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</si>
  <si>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</si>
  <si>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</si>
  <si>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</si>
  <si>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</si>
  <si>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</si>
  <si>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</si>
  <si>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</si>
  <si>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</si>
  <si>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</si>
  <si>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</si>
  <si>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</si>
  <si>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</si>
  <si>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</si>
  <si>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</si>
  <si>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</si>
  <si>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</si>
  <si>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</si>
  <si>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</si>
  <si>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</si>
  <si>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</si>
  <si>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</si>
  <si>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</si>
  <si>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</si>
  <si>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</si>
  <si>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</si>
  <si>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</si>
  <si>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</si>
  <si>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</si>
  <si>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</si>
  <si>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</si>
  <si>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</si>
  <si>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</si>
  <si>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</si>
  <si>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</si>
  <si>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</si>
  <si>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</si>
  <si>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</si>
  <si>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</si>
  <si>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</si>
  <si>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</si>
  <si>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</si>
  <si>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</si>
  <si>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</si>
  <si>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</si>
  <si>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</si>
  <si>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</si>
  <si>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</si>
  <si>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</si>
  <si>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</si>
  <si>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</si>
  <si>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</si>
  <si>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</si>
  <si>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</si>
  <si>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</si>
  <si>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</si>
  <si>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</si>
  <si>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</si>
  <si>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</si>
  <si>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</si>
  <si>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</si>
  <si>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</si>
  <si>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</si>
  <si>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</si>
  <si>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</si>
  <si>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</si>
  <si>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</si>
  <si>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</si>
  <si>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</si>
  <si>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</si>
  <si>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</si>
  <si>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</si>
  <si>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</si>
  <si>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</si>
  <si>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</si>
  <si>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</si>
  <si>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</si>
  <si>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</si>
  <si>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</si>
  <si>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</si>
  <si>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</si>
  <si>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</si>
  <si>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</si>
  <si>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</si>
  <si>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</si>
  <si>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</si>
  <si>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</si>
  <si>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</si>
  <si>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</si>
  <si>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</si>
  <si>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</si>
  <si>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</si>
  <si>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</si>
  <si>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</si>
  <si>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</si>
  <si>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</si>
  <si>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</si>
  <si>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</si>
  <si>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</si>
  <si>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</si>
  <si>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</si>
  <si>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</si>
  <si>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</si>
  <si>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</si>
  <si>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</si>
  <si>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</si>
  <si>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</si>
  <si>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</si>
  <si>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</si>
  <si>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</si>
  <si>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</si>
  <si>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</si>
  <si>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</si>
  <si>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</si>
  <si>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</si>
  <si>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</si>
  <si>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</si>
  <si>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</si>
  <si>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</si>
  <si>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</si>
  <si>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</si>
  <si>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</si>
  <si>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</si>
  <si>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</si>
  <si>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</si>
  <si>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</si>
  <si>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</si>
  <si>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</si>
  <si>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</si>
  <si>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</si>
  <si>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</si>
  <si>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</si>
  <si>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</si>
  <si>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</si>
  <si>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</si>
  <si>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</si>
  <si>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</si>
  <si>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</si>
  <si>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</si>
  <si>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</si>
  <si>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</si>
  <si>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</si>
  <si>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</si>
  <si>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</si>
  <si>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</si>
  <si>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</si>
  <si>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</si>
  <si>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</si>
  <si>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</si>
  <si>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</si>
  <si>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</si>
  <si>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</si>
  <si>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</si>
  <si>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</si>
  <si>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</si>
  <si>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</si>
  <si>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</si>
  <si>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</si>
  <si>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</si>
  <si>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</si>
  <si>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</si>
  <si>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</si>
  <si>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</si>
  <si>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</si>
  <si>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</si>
  <si>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</si>
  <si>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</si>
  <si>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</si>
  <si>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</si>
  <si>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</si>
  <si>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</si>
  <si>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</si>
  <si>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</si>
  <si>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</si>
  <si>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</si>
  <si>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</si>
  <si>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</si>
  <si>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</si>
  <si>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</si>
  <si>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</si>
  <si>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</si>
  <si>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</si>
  <si>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</si>
  <si>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</si>
  <si>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</si>
  <si>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</si>
  <si>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</si>
  <si>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</si>
  <si>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</si>
  <si>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</si>
  <si>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</si>
  <si>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</si>
  <si>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</si>
  <si>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</si>
  <si>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</si>
  <si>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</si>
  <si>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</si>
  <si>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</si>
  <si>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</si>
  <si>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</si>
  <si>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</si>
  <si>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</si>
  <si>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</si>
  <si>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</si>
  <si>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</si>
  <si>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</si>
  <si>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</si>
  <si>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</si>
  <si>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</si>
  <si>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</si>
  <si>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</si>
  <si>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</si>
  <si>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</si>
  <si>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</si>
  <si>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</si>
  <si>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</si>
  <si>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</si>
  <si>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</si>
  <si>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</si>
  <si>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</si>
  <si>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</si>
  <si>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</si>
  <si>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</si>
  <si>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</si>
  <si>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</si>
  <si>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</si>
  <si>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</si>
  <si>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</si>
  <si>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</si>
  <si>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</si>
  <si>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</si>
  <si>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</si>
  <si>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</si>
  <si>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</si>
  <si>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</si>
  <si>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</si>
  <si>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</si>
  <si>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</si>
  <si>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</si>
  <si>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</si>
  <si>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</si>
  <si>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</si>
  <si>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</si>
  <si>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</si>
  <si>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</si>
  <si>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</si>
  <si>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</si>
  <si>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</si>
  <si>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</si>
  <si>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</si>
  <si>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</si>
  <si>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</si>
  <si>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</si>
  <si>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</si>
  <si>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</si>
  <si>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</si>
  <si>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</si>
  <si>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</si>
  <si>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</si>
  <si>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</si>
  <si>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</si>
  <si>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</si>
  <si>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</si>
  <si>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</si>
  <si>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</si>
  <si>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</si>
  <si>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</si>
  <si>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</si>
  <si>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</si>
  <si>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</si>
  <si>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</si>
  <si>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</si>
  <si>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</si>
  <si>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</si>
  <si>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</si>
  <si>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</si>
  <si>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</si>
  <si>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</si>
  <si>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</si>
  <si>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</si>
  <si>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</si>
  <si>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</si>
  <si>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</si>
  <si>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</si>
  <si>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</si>
  <si>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</si>
  <si>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</si>
  <si>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</si>
  <si>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</si>
  <si>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</si>
  <si>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</si>
  <si>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</si>
  <si>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</si>
  <si>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</si>
  <si>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</si>
  <si>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</si>
  <si>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</si>
  <si>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</si>
  <si>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</si>
  <si>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</si>
  <si>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</si>
  <si>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</si>
  <si>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</si>
  <si>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</si>
  <si>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</si>
  <si>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</si>
  <si>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</si>
  <si>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</si>
  <si>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</si>
  <si>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</si>
  <si>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</si>
  <si>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</si>
  <si>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</si>
  <si>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</si>
  <si>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</si>
  <si>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</si>
  <si>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</si>
  <si>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</si>
  <si>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</si>
  <si>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</si>
  <si>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</si>
  <si>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</si>
  <si>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</si>
  <si>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</si>
  <si>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</si>
  <si>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</si>
  <si>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</si>
  <si>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</si>
  <si>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</si>
  <si>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</si>
  <si>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</si>
  <si>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</si>
  <si>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</si>
  <si>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</si>
  <si>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</si>
  <si>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</si>
  <si>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</si>
  <si>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</si>
  <si>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</si>
  <si>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</si>
  <si>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</si>
  <si>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</si>
  <si>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</si>
  <si>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</si>
  <si>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</si>
  <si>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</si>
  <si>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</si>
  <si>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</si>
  <si>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</si>
  <si>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</si>
  <si>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</si>
  <si>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</si>
  <si>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</si>
  <si>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</si>
  <si>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</si>
  <si>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</si>
  <si>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</si>
  <si>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</si>
  <si>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</si>
  <si>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</si>
  <si>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</si>
  <si>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</si>
  <si>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</si>
  <si>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</si>
  <si>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</si>
  <si>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</si>
  <si>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</si>
  <si>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</si>
  <si>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</si>
  <si>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</si>
  <si>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</si>
  <si>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</si>
  <si>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</si>
  <si>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</si>
  <si>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</si>
  <si>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</si>
  <si>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</si>
  <si>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</si>
  <si>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</si>
  <si>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</si>
  <si>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</si>
  <si>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</si>
  <si>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</si>
  <si>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</si>
  <si>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</si>
  <si>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</si>
  <si>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</si>
  <si>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</si>
  <si>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</si>
  <si>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</si>
  <si>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</si>
  <si>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</si>
  <si>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</si>
  <si>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</si>
  <si>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</si>
  <si>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</si>
  <si>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</si>
  <si>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</si>
  <si>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</si>
  <si>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</si>
  <si>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</si>
  <si>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</si>
  <si>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</si>
  <si>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</si>
  <si>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</si>
  <si>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</si>
  <si>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</si>
  <si>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</si>
  <si>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</si>
  <si>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</si>
  <si>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</si>
  <si>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</si>
  <si>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</si>
  <si>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</si>
  <si>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</si>
  <si>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</si>
  <si>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</si>
  <si>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</si>
  <si>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</si>
  <si>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</si>
  <si>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</si>
  <si>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</si>
  <si>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</si>
  <si>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</si>
  <si>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</si>
  <si>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</si>
  <si>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</si>
  <si>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</si>
  <si>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</si>
  <si>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</si>
  <si>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</si>
  <si>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</si>
  <si>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</si>
  <si>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</si>
  <si>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</si>
  <si>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</si>
  <si>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</si>
  <si>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</si>
  <si>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</si>
  <si>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</si>
  <si>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</si>
  <si>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</si>
  <si>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</si>
  <si>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</si>
  <si>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</si>
  <si>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</si>
  <si>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</si>
  <si>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</si>
  <si>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</si>
  <si>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</si>
  <si>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</si>
  <si>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</si>
  <si>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</si>
  <si>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</si>
  <si>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</si>
  <si>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</si>
  <si>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</si>
  <si>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</si>
  <si>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</si>
  <si>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</si>
  <si>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</si>
  <si>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</si>
  <si>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</si>
  <si>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</si>
  <si>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</si>
  <si>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</si>
  <si>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</si>
  <si>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</si>
  <si>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</si>
  <si>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</si>
  <si>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</si>
  <si>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</si>
  <si>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</si>
  <si>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</si>
  <si>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</si>
  <si>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</si>
  <si>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</si>
  <si>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</si>
  <si>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</si>
  <si>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</si>
  <si>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</si>
  <si>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</si>
  <si>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</si>
  <si>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</si>
  <si>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</si>
  <si>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</si>
  <si>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</si>
  <si>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</si>
  <si>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</si>
  <si>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</si>
  <si>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</si>
  <si>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</si>
  <si>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</si>
  <si>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</si>
  <si>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</si>
  <si>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</si>
  <si>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</si>
  <si>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</si>
  <si>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</si>
  <si>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</si>
  <si>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</si>
  <si>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</si>
  <si>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</si>
  <si>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</si>
  <si>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</si>
  <si>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</si>
  <si>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</si>
  <si>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</si>
  <si>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</si>
  <si>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</si>
  <si>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</si>
  <si>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</si>
  <si>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</si>
  <si>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</si>
  <si>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</si>
  <si>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</si>
  <si>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</si>
  <si>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</si>
  <si>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</si>
  <si>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</si>
  <si>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</si>
  <si>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</si>
  <si>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</si>
  <si>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</si>
  <si>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</si>
  <si>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</si>
  <si>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</si>
  <si>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</si>
  <si>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</si>
  <si>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</si>
  <si>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</si>
  <si>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</si>
  <si>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</si>
  <si>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</si>
  <si>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</si>
  <si>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</si>
  <si>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</si>
  <si>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</si>
  <si>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</si>
  <si>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</si>
  <si>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</si>
  <si>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</si>
  <si>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</si>
  <si>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</si>
  <si>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</si>
  <si>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</si>
  <si>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</si>
  <si>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</si>
  <si>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</si>
  <si>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</si>
  <si>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</si>
  <si>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</si>
  <si>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</si>
  <si>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</si>
  <si>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</si>
  <si>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</si>
  <si>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</si>
  <si>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</si>
  <si>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</si>
  <si>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</si>
  <si>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</si>
  <si>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</si>
  <si>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</si>
  <si>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</si>
  <si>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</si>
  <si>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</si>
  <si>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</si>
  <si>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</si>
  <si>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</si>
  <si>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</si>
  <si>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</si>
  <si>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</si>
  <si>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</si>
  <si>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</si>
  <si>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</si>
  <si>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</si>
  <si>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</si>
  <si>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</si>
  <si>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</si>
  <si>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</si>
  <si>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</si>
  <si>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</si>
  <si>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</si>
  <si>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</si>
  <si>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</si>
  <si>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</si>
  <si>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</si>
  <si>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</si>
  <si>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</si>
  <si>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</si>
  <si>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</si>
  <si>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</si>
  <si>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</si>
  <si>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</si>
  <si>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</si>
  <si>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</si>
  <si>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</si>
  <si>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</si>
  <si>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</si>
  <si>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</si>
  <si>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</si>
  <si>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</si>
  <si>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</si>
  <si>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</si>
  <si>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</si>
  <si>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</si>
  <si>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</si>
  <si>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</si>
  <si>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</si>
  <si>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</si>
  <si>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</si>
  <si>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</si>
  <si>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</si>
  <si>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</si>
  <si>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</si>
  <si>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</si>
  <si>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</si>
  <si>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</si>
  <si>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</si>
  <si>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</si>
  <si>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</si>
  <si>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</si>
  <si>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</si>
  <si>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</si>
  <si>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</si>
  <si>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</si>
  <si>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</si>
  <si>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</si>
  <si>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</si>
  <si>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</si>
  <si>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</si>
  <si>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</si>
  <si>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</si>
  <si>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</si>
  <si>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</si>
  <si>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</si>
  <si>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</si>
  <si>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</si>
  <si>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</si>
  <si>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</si>
  <si>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</si>
  <si>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</si>
  <si>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</si>
  <si>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</si>
  <si>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</si>
  <si>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</si>
  <si>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</si>
  <si>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</si>
  <si>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</si>
  <si>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</si>
  <si>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</si>
  <si>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</si>
  <si>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</si>
  <si>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</si>
  <si>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</si>
  <si>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</si>
  <si>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</si>
  <si>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</si>
  <si>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</si>
  <si>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</si>
  <si>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</si>
  <si>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</si>
  <si>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</si>
  <si>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</si>
  <si>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</si>
  <si>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</si>
  <si>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</si>
  <si>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</si>
  <si>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</si>
  <si>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</si>
  <si>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</si>
  <si>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</si>
  <si>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</si>
  <si>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</si>
  <si>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</si>
  <si>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</si>
  <si>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</si>
  <si>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</si>
  <si>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</si>
  <si>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</si>
  <si>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</si>
  <si>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</si>
  <si>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</si>
  <si>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</si>
  <si>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</si>
  <si>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</si>
  <si>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</si>
  <si>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</si>
  <si>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</si>
  <si>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</si>
  <si>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</si>
  <si>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</si>
  <si>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</si>
  <si>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</si>
  <si>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</si>
  <si>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</si>
  <si>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</si>
  <si>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</si>
  <si>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</si>
  <si>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</si>
  <si>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</si>
  <si>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</si>
  <si>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</si>
  <si>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</si>
  <si>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</si>
  <si>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</si>
  <si>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</si>
  <si>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</si>
  <si>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</si>
  <si>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</si>
  <si>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</si>
  <si>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</si>
  <si>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</si>
  <si>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</si>
  <si>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</si>
  <si>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</si>
  <si>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</si>
  <si>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</si>
  <si>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</si>
  <si>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</si>
  <si>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</si>
  <si>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</si>
  <si>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</si>
  <si>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</si>
  <si>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</si>
  <si>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</si>
  <si>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</si>
  <si>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</si>
  <si>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</si>
  <si>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</si>
  <si>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</si>
  <si>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</si>
  <si>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</si>
  <si>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</si>
  <si>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</si>
  <si>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</si>
  <si>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</si>
  <si>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</si>
  <si>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</si>
  <si>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</si>
  <si>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</si>
  <si>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</si>
  <si>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</si>
  <si>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</si>
  <si>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</si>
  <si>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</si>
  <si>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</si>
  <si>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</si>
  <si>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</si>
  <si>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</si>
  <si>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</si>
  <si>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</si>
  <si>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</si>
  <si>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</si>
  <si>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</si>
  <si>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</si>
  <si>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</si>
  <si>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</si>
  <si>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</si>
  <si>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</si>
  <si>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</si>
  <si>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</si>
  <si>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</si>
  <si>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</si>
  <si>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</si>
  <si>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</si>
  <si>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</si>
  <si>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</si>
  <si>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</si>
  <si>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</si>
  <si>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</si>
  <si>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</si>
  <si>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</si>
  <si>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</si>
  <si>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</si>
  <si>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</si>
  <si>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</si>
  <si>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</si>
  <si>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</si>
  <si>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</si>
  <si>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</si>
  <si>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</si>
  <si>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</si>
  <si>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</si>
  <si>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</si>
  <si>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</si>
  <si>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</si>
  <si>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</si>
  <si>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</si>
  <si>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</si>
  <si>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</si>
  <si>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</si>
  <si>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</si>
  <si>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</si>
  <si>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</si>
  <si>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</si>
  <si>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</si>
  <si>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</si>
  <si>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</si>
  <si>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</si>
  <si>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</si>
  <si>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</si>
  <si>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</si>
  <si>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</si>
  <si>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</si>
  <si>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</si>
  <si>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</si>
  <si>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</si>
  <si>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</si>
  <si>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</si>
  <si>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</si>
  <si>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</si>
  <si>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</si>
  <si>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</si>
  <si>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</si>
  <si>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</si>
  <si>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</si>
  <si>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</si>
  <si>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</si>
  <si>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</si>
  <si>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</si>
  <si>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</si>
  <si>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</si>
  <si>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</si>
  <si>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</si>
  <si>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</si>
  <si>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</si>
  <si>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</si>
  <si>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</si>
  <si>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</si>
  <si>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</si>
  <si>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</si>
  <si>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</si>
  <si>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</si>
  <si>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</si>
  <si>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</si>
  <si>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</si>
  <si>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</si>
  <si>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</si>
  <si>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</si>
  <si>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</si>
  <si>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</si>
  <si>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</si>
  <si>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</si>
  <si>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</si>
  <si>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</si>
  <si>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</si>
  <si>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</si>
  <si>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</si>
  <si>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</si>
  <si>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</si>
  <si>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</si>
  <si>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</si>
  <si>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</si>
  <si>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</si>
  <si>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</si>
  <si>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</si>
  <si>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</si>
  <si>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</si>
  <si>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</si>
  <si>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</si>
  <si>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</si>
  <si>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</si>
  <si>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</si>
  <si>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</si>
  <si>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</si>
  <si>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</si>
  <si>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</si>
  <si>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</si>
  <si>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</si>
  <si>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</si>
  <si>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</si>
  <si>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</si>
  <si>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</si>
  <si>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</si>
  <si>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</si>
  <si>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</si>
  <si>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</si>
  <si>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</si>
  <si>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</si>
  <si>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</si>
  <si>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</si>
  <si>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</si>
  <si>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</si>
  <si>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</si>
  <si>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</si>
  <si>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</si>
  <si>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</si>
  <si>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</si>
  <si>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</si>
  <si>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</si>
  <si>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</si>
  <si>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</si>
  <si>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</si>
  <si>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</si>
  <si>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</si>
  <si>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</si>
  <si>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</si>
  <si>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</si>
  <si>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</si>
  <si>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</si>
  <si>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</si>
  <si>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</si>
  <si>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</si>
  <si>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</si>
  <si>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</si>
  <si>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</si>
  <si>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</si>
  <si>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</si>
  <si>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</si>
  <si>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</si>
  <si>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</si>
  <si>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</si>
  <si>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</si>
  <si>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</si>
  <si>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</si>
  <si>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</si>
  <si>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</si>
  <si>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</si>
  <si>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</si>
  <si>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</si>
  <si>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</si>
  <si>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</si>
  <si>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</si>
  <si>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</si>
  <si>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</si>
  <si>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</si>
  <si>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</si>
  <si>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</si>
  <si>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</si>
  <si>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</si>
  <si>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</si>
  <si>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</si>
  <si>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</si>
  <si>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</si>
  <si>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</si>
  <si>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</si>
  <si>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</si>
  <si>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</si>
  <si>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</si>
  <si>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</si>
  <si>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</si>
  <si>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</si>
  <si>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</si>
  <si>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</si>
  <si>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</si>
  <si>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</si>
  <si>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</si>
  <si>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</si>
  <si>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</si>
  <si>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</si>
  <si>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</si>
  <si>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</si>
  <si>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</si>
  <si>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</si>
  <si>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</si>
  <si>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</si>
  <si>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</si>
  <si>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</si>
  <si>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</si>
  <si>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</si>
  <si>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</si>
  <si>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</si>
  <si>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</si>
  <si>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</si>
  <si>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</si>
  <si>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</si>
  <si>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</si>
  <si>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</si>
  <si>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</si>
  <si>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</si>
  <si>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</si>
  <si>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</si>
  <si>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</si>
  <si>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</si>
  <si>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</si>
  <si>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</si>
  <si>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</si>
  <si>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</si>
  <si>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</si>
  <si>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</si>
  <si>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</si>
  <si>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</si>
  <si>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</si>
  <si>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</si>
  <si>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</si>
  <si>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</si>
  <si>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</si>
  <si>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</si>
  <si>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</si>
  <si>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</si>
  <si>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</si>
  <si>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</si>
  <si>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</si>
  <si>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</si>
  <si>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</si>
  <si>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</si>
  <si>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</si>
  <si>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</si>
  <si>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</si>
  <si>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</si>
  <si>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</si>
  <si>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</si>
  <si>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</si>
  <si>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</si>
  <si>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</si>
  <si>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</si>
  <si>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</si>
  <si>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</si>
  <si>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</si>
  <si>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</si>
  <si>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</si>
  <si>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</si>
  <si>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</si>
  <si>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</si>
  <si>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</si>
  <si>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</si>
  <si>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</si>
  <si>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</si>
  <si>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</si>
  <si>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</si>
  <si>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</si>
  <si>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</si>
  <si>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</si>
  <si>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</si>
  <si>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</si>
  <si>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</si>
  <si>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</si>
  <si>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</si>
  <si>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</si>
  <si>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</si>
  <si>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</si>
  <si>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</si>
  <si>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</si>
  <si>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</si>
  <si>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</si>
  <si>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</si>
  <si>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</si>
  <si>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</si>
  <si>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</si>
  <si>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</si>
  <si>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</si>
  <si>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</si>
  <si>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</si>
  <si>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</si>
  <si>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</si>
  <si>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</si>
  <si>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</si>
  <si>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</si>
  <si>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</si>
  <si>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</si>
  <si>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</si>
  <si>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</si>
  <si>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</si>
  <si>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</si>
  <si>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</si>
  <si>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</si>
  <si>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</si>
  <si>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</si>
  <si>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</si>
  <si>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</si>
  <si>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</si>
  <si>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</si>
  <si>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</si>
  <si>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</si>
  <si>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</si>
  <si>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</si>
  <si>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</si>
  <si>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</si>
  <si>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</si>
  <si>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</si>
  <si>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</si>
  <si>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</si>
  <si>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</si>
  <si>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</si>
  <si>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</si>
  <si>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</si>
  <si>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</si>
  <si>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</si>
  <si>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</si>
  <si>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</si>
  <si>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</si>
  <si>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</si>
  <si>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</si>
  <si>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</si>
  <si>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</si>
  <si>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</si>
  <si>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</si>
  <si>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</si>
  <si>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</si>
  <si>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</si>
  <si>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</si>
  <si>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</si>
  <si>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</si>
  <si>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</si>
  <si>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</si>
  <si>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</si>
  <si>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</si>
  <si>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</si>
  <si>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</si>
  <si>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</si>
  <si>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</si>
  <si>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</si>
  <si>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</si>
  <si>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</si>
  <si>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</si>
  <si>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</si>
  <si>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</si>
  <si>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</si>
  <si>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</si>
  <si>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</si>
  <si>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</si>
  <si>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</si>
  <si>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</si>
  <si>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</si>
  <si>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</si>
  <si>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</si>
  <si>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</si>
  <si>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</si>
  <si>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</si>
  <si>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</si>
  <si>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</si>
  <si>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</si>
  <si>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</si>
  <si>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</si>
  <si>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</si>
  <si>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</si>
  <si>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</si>
  <si>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</si>
  <si>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</si>
  <si>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</si>
  <si>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</si>
  <si>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</si>
  <si>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</si>
  <si>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</si>
  <si>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</si>
  <si>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</si>
  <si>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</si>
  <si>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</si>
  <si>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</si>
  <si>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</si>
  <si>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</si>
  <si>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</si>
  <si>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</si>
  <si>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</si>
  <si>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</si>
  <si>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</si>
  <si>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</si>
  <si>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</si>
  <si>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</si>
  <si>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</si>
  <si>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</si>
  <si>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</si>
  <si>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</si>
  <si>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</si>
  <si>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</si>
  <si>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</si>
  <si>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</si>
  <si>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</si>
  <si>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</si>
  <si>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</si>
  <si>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</si>
  <si>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</si>
  <si>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</si>
  <si>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</si>
  <si>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</si>
  <si>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</si>
  <si>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</si>
  <si>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</si>
  <si>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</si>
  <si>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</si>
  <si>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</si>
  <si>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</si>
  <si>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</si>
  <si>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</si>
  <si>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</si>
  <si>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</si>
  <si>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</si>
  <si>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</si>
  <si>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</si>
  <si>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</si>
  <si>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</si>
  <si>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</si>
  <si>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</si>
  <si>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</si>
  <si>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</si>
  <si>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</si>
  <si>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</si>
  <si>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</si>
  <si>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</si>
  <si>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</si>
  <si>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</si>
  <si>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</si>
  <si>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</si>
  <si>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</si>
  <si>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</si>
  <si>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</si>
  <si>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</si>
  <si>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</si>
  <si>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</si>
  <si>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</si>
  <si>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</si>
  <si>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</si>
  <si>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</si>
  <si>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</si>
  <si>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</si>
  <si>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</si>
  <si>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</si>
  <si>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</si>
  <si>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</si>
  <si>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</si>
  <si>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</si>
  <si>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</si>
  <si>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</si>
  <si>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</si>
  <si>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</si>
  <si>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</si>
  <si>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</si>
  <si>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</si>
  <si>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</si>
  <si>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</si>
  <si>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</si>
  <si>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</si>
  <si>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</si>
  <si>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</si>
  <si>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</si>
  <si>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</si>
  <si>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</si>
  <si>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</si>
  <si>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</si>
  <si>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</si>
  <si>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</si>
  <si>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</si>
  <si>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</si>
  <si>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</si>
  <si>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</si>
  <si>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</si>
  <si>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</si>
  <si>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</si>
  <si>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</si>
  <si>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</si>
  <si>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</si>
  <si>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</si>
  <si>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</si>
  <si>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</si>
  <si>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</si>
  <si>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</si>
  <si>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</si>
  <si>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</si>
  <si>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</si>
  <si>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</si>
  <si>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</si>
  <si>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</si>
  <si>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</si>
  <si>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</si>
  <si>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</si>
  <si>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</si>
  <si>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</si>
  <si>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</si>
  <si>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</si>
  <si>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</si>
  <si>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</si>
  <si>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</si>
  <si>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</si>
  <si>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</si>
  <si>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</si>
  <si>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</si>
  <si>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</si>
  <si>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</si>
  <si>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</si>
  <si>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</si>
  <si>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</si>
  <si>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</si>
  <si>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</si>
  <si>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</si>
  <si>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</si>
  <si>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</si>
  <si>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</si>
  <si>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</si>
  <si>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</si>
  <si>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</si>
  <si>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</si>
  <si>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</si>
  <si>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</si>
  <si>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</si>
  <si>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</si>
  <si>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</si>
  <si>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</si>
  <si>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</si>
  <si>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</si>
  <si>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</si>
  <si>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</si>
  <si>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</si>
  <si>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</si>
  <si>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</si>
  <si>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</si>
  <si>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</si>
  <si>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</si>
  <si>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</si>
  <si>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</si>
  <si>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</si>
  <si>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</si>
  <si>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</si>
  <si>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</si>
  <si>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</si>
  <si>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</si>
  <si>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</si>
  <si>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</si>
  <si>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</si>
  <si>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</si>
  <si>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</si>
  <si>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</si>
  <si>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</si>
  <si>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</si>
  <si>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</si>
  <si>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</si>
  <si>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</si>
  <si>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</si>
  <si>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</si>
  <si>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</si>
  <si>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</si>
  <si>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</si>
  <si>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</si>
  <si>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</si>
  <si>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</si>
  <si>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</si>
  <si>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</si>
  <si>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</si>
  <si>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</si>
  <si>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</si>
  <si>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</si>
  <si>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</si>
  <si>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</si>
  <si>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</si>
  <si>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</si>
  <si>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</si>
  <si>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</si>
  <si>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</si>
  <si>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</si>
  <si>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</si>
  <si>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</si>
  <si>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</si>
  <si>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</si>
  <si>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</si>
  <si>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</si>
  <si>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</si>
  <si>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</si>
  <si>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</si>
  <si>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</si>
  <si>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</si>
  <si>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</si>
  <si>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</si>
  <si>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</si>
  <si>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</si>
  <si>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</si>
  <si>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</si>
  <si>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</si>
  <si>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</si>
  <si>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</si>
  <si>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</si>
  <si>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</si>
  <si>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</si>
  <si>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</si>
  <si>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</si>
  <si>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</si>
  <si>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</si>
  <si>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</si>
  <si>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</si>
  <si>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</si>
  <si>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</si>
  <si>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</si>
  <si>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</si>
  <si>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</si>
  <si>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</si>
  <si>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</si>
  <si>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</si>
  <si>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</si>
  <si>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</si>
  <si>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</si>
  <si>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</si>
  <si>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</si>
  <si>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</si>
  <si>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</si>
  <si>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</si>
  <si>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</si>
  <si>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</si>
  <si>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</si>
  <si>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</si>
  <si>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</si>
  <si>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</si>
  <si>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</si>
  <si>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</si>
  <si>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</si>
  <si>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</si>
  <si>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</si>
  <si>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</si>
  <si>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</si>
  <si>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</si>
  <si>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</si>
  <si>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</si>
  <si>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</si>
  <si>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</si>
  <si>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</si>
  <si>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</si>
  <si>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</si>
  <si>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</si>
  <si>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</si>
  <si>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</si>
  <si>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</si>
  <si>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</si>
  <si>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</si>
  <si>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</si>
  <si>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</si>
  <si>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</si>
  <si>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</si>
  <si>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</si>
  <si>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</si>
  <si>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</si>
  <si>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</si>
  <si>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</si>
  <si>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</si>
  <si>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</si>
  <si>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</si>
  <si>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</si>
  <si>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</si>
  <si>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</si>
  <si>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</si>
  <si>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</si>
  <si>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</si>
  <si>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</si>
  <si>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</si>
  <si>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</si>
  <si>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</si>
  <si>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</si>
  <si>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</si>
  <si>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</si>
  <si>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</si>
  <si>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</si>
  <si>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</si>
  <si>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</si>
  <si>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</si>
  <si>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</si>
  <si>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</si>
  <si>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</si>
  <si>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</si>
  <si>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</si>
  <si>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</si>
  <si>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</si>
  <si>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</si>
  <si>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</si>
  <si>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</si>
  <si>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</si>
  <si>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</si>
  <si>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</si>
  <si>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</si>
  <si>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</si>
  <si>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</si>
  <si>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</si>
  <si>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</si>
  <si>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</si>
  <si>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</si>
  <si>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</si>
  <si>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</si>
  <si>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</si>
  <si>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</si>
  <si>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</si>
  <si>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</si>
  <si>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</si>
  <si>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</si>
  <si>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</si>
  <si>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</si>
  <si>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</si>
  <si>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</si>
  <si>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</si>
  <si>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</si>
  <si>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</si>
  <si>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</si>
  <si>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</si>
  <si>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</si>
  <si>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</si>
  <si>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</si>
  <si>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</si>
  <si>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</si>
  <si>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</si>
  <si>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</si>
  <si>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</si>
  <si>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</si>
  <si>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</si>
  <si>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</si>
  <si>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</si>
  <si>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</si>
  <si>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</si>
  <si>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</si>
  <si>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</si>
  <si>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</si>
  <si>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</si>
  <si>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</si>
  <si>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</si>
  <si>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</si>
  <si>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</si>
  <si>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</si>
  <si>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</si>
  <si>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</si>
  <si>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</si>
  <si>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</si>
  <si>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</si>
  <si>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</si>
  <si>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</si>
  <si>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</si>
  <si>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</si>
  <si>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</si>
  <si>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</si>
  <si>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</si>
  <si>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</si>
  <si>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</si>
  <si>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</si>
  <si>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</si>
  <si>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</si>
  <si>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</si>
  <si>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</si>
  <si>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</si>
  <si>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</si>
  <si>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</si>
  <si>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</si>
  <si>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</si>
  <si>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</si>
  <si>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</si>
  <si>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</si>
  <si>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</si>
  <si>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</si>
  <si>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</si>
  <si>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</si>
  <si>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</si>
  <si>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</si>
  <si>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</si>
  <si>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</si>
  <si>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</si>
  <si>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</si>
  <si>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</si>
  <si>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</si>
  <si>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</si>
  <si>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</si>
  <si>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</si>
  <si>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</si>
  <si>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</si>
  <si>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</si>
  <si>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</si>
  <si>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</si>
  <si>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</si>
  <si>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</si>
  <si>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</si>
  <si>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</si>
  <si>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</si>
  <si>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</si>
  <si>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</si>
  <si>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</si>
  <si>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</si>
  <si>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</si>
  <si>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</si>
  <si>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</si>
  <si>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</si>
  <si>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</si>
  <si>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</si>
  <si>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</si>
  <si>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</si>
  <si>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</si>
  <si>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</si>
  <si>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</si>
  <si>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</si>
  <si>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</si>
  <si>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</si>
  <si>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</si>
  <si>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</si>
  <si>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</si>
  <si>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</si>
  <si>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</si>
  <si>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</si>
  <si>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</si>
  <si>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</si>
  <si>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</si>
  <si>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</si>
  <si>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</si>
  <si>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</si>
  <si>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</si>
  <si>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</si>
  <si>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</si>
  <si>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</si>
  <si>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</si>
  <si>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</si>
  <si>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</si>
  <si>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</si>
  <si>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</si>
  <si>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</si>
  <si>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</si>
  <si>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</si>
  <si>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</si>
  <si>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</si>
  <si>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</si>
  <si>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</si>
  <si>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</si>
  <si>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</si>
  <si>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</si>
  <si>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</si>
  <si>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</si>
  <si>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</si>
  <si>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</si>
  <si>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</si>
  <si>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</si>
  <si>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</si>
  <si>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</si>
  <si>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</si>
  <si>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</si>
  <si>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</si>
  <si>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</si>
  <si>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</si>
  <si>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</si>
  <si>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</si>
  <si>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</si>
  <si>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</si>
  <si>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</si>
  <si>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</si>
  <si>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</si>
  <si>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</si>
  <si>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</si>
  <si>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</si>
  <si>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</si>
  <si>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</si>
  <si>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</si>
  <si>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</si>
  <si>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</si>
  <si>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</si>
  <si>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</si>
  <si>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</si>
  <si>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</si>
  <si>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</si>
  <si>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</si>
  <si>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</si>
  <si>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</si>
  <si>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</si>
  <si>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</si>
  <si>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</si>
  <si>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</si>
  <si>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</si>
  <si>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</si>
  <si>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</si>
  <si>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</si>
  <si>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</si>
  <si>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</si>
  <si>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</si>
  <si>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</si>
  <si>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</si>
  <si>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</si>
  <si>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</si>
  <si>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</si>
  <si>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</si>
  <si>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</si>
  <si>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</si>
  <si>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</si>
  <si>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</si>
  <si>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</si>
  <si>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</si>
  <si>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</si>
  <si>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</si>
  <si>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</si>
  <si>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</si>
  <si>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</si>
  <si>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</si>
  <si>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</si>
  <si>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</si>
  <si>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</si>
  <si>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</si>
  <si>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</si>
  <si>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</si>
  <si>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</si>
  <si>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</si>
  <si>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</si>
  <si>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</si>
  <si>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</si>
  <si>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</si>
  <si>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</si>
  <si>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</si>
  <si>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</si>
  <si>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</si>
  <si>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</si>
  <si>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</si>
  <si>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</si>
  <si>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</si>
  <si>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</si>
  <si>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</si>
  <si>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</si>
  <si>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</si>
  <si>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</si>
  <si>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</si>
  <si>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</si>
  <si>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</si>
  <si>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</si>
  <si>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</si>
  <si>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</si>
  <si>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</si>
  <si>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</si>
  <si>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</si>
  <si>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</si>
  <si>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</si>
  <si>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</si>
  <si>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</si>
  <si>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</si>
  <si>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</si>
  <si>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</si>
  <si>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</si>
  <si>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</si>
  <si>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</si>
  <si>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</si>
  <si>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</si>
  <si>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</si>
  <si>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</si>
  <si>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</si>
  <si>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</si>
  <si>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</si>
  <si>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</si>
  <si>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</si>
  <si>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</si>
  <si>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</si>
  <si>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</si>
  <si>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</si>
  <si>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</si>
  <si>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</si>
  <si>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</si>
  <si>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</si>
  <si>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</si>
  <si>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</si>
  <si>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</si>
  <si>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</si>
  <si>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</si>
  <si>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</si>
  <si>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</si>
  <si>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</si>
  <si>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</si>
  <si>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</si>
  <si>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</si>
  <si>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</si>
  <si>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</si>
  <si>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</si>
  <si>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</si>
  <si>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</si>
  <si>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</si>
  <si>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</si>
  <si>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</si>
  <si>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</si>
  <si>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</si>
  <si>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</si>
  <si>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</si>
  <si>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</si>
  <si>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</si>
  <si>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</si>
  <si>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</si>
  <si>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</si>
  <si>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</si>
  <si>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</si>
  <si>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</si>
  <si>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</si>
  <si>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</si>
  <si>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</si>
  <si>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</si>
  <si>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</si>
  <si>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</si>
  <si>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</si>
  <si>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</si>
  <si>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</si>
  <si>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</si>
  <si>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</si>
  <si>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</si>
  <si>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</si>
  <si>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</si>
  <si>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</si>
  <si>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</si>
  <si>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</si>
  <si>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</si>
  <si>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</si>
  <si>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</si>
  <si>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</si>
  <si>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</si>
  <si>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</si>
  <si>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</si>
  <si>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</si>
  <si>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</si>
  <si>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</si>
  <si>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</si>
  <si>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</si>
  <si>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</si>
  <si>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</si>
  <si>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</si>
  <si>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</si>
  <si>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</si>
  <si>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</si>
  <si>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</si>
  <si>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</si>
  <si>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</si>
  <si>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</si>
  <si>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</si>
  <si>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</si>
  <si>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</si>
  <si>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</si>
  <si>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</si>
  <si>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</si>
  <si>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</si>
  <si>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</si>
  <si>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</si>
  <si>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</si>
  <si>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</si>
  <si>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</si>
  <si>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</si>
  <si>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</si>
  <si>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</si>
  <si>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</si>
  <si>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</si>
  <si>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</si>
  <si>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</si>
  <si>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</si>
  <si>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</si>
  <si>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</si>
  <si>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</si>
  <si>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</si>
  <si>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</si>
  <si>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</si>
  <si>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</si>
  <si>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</si>
  <si>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</si>
  <si>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</si>
  <si>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</si>
  <si>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</si>
  <si>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</si>
  <si>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</si>
  <si>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</si>
  <si>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</si>
  <si>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</si>
  <si>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</si>
  <si>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</si>
  <si>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</si>
  <si>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</si>
  <si>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</si>
  <si>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</si>
  <si>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</si>
  <si>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</si>
  <si>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</si>
  <si>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</si>
  <si>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</si>
  <si>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</si>
  <si>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</si>
  <si>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</si>
  <si>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</si>
  <si>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</si>
  <si>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</si>
  <si>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</si>
  <si>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</si>
  <si>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</si>
  <si>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</si>
  <si>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</si>
  <si>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</si>
  <si>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</si>
  <si>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</si>
  <si>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</si>
  <si>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</si>
  <si>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</si>
  <si>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</si>
  <si>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</si>
  <si>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</si>
  <si>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</si>
  <si>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</si>
  <si>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</si>
  <si>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</si>
  <si>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</si>
  <si>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</si>
  <si>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</si>
  <si>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</si>
  <si>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</si>
  <si>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</si>
  <si>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</si>
  <si>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</si>
  <si>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</si>
  <si>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</si>
  <si>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</si>
  <si>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</si>
  <si>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</si>
  <si>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</si>
  <si>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</si>
  <si>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</si>
  <si>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</si>
  <si>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</si>
  <si>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</si>
  <si>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</si>
  <si>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</si>
  <si>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</si>
  <si>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</si>
  <si>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</si>
  <si>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</si>
  <si>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</si>
  <si>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</si>
  <si>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</si>
  <si>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</si>
  <si>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</si>
  <si>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</si>
  <si>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</si>
  <si>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</si>
  <si>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</si>
  <si>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</si>
  <si>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</si>
  <si>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</si>
  <si>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</si>
  <si>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</si>
  <si>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</si>
  <si>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</si>
  <si>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</si>
  <si>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</si>
  <si>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</si>
  <si>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</si>
  <si>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</si>
  <si>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</si>
  <si>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</si>
  <si>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</si>
  <si>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</si>
  <si>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</si>
  <si>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</si>
  <si>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</si>
  <si>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</si>
  <si>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</si>
  <si>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</si>
  <si>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</si>
  <si>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</si>
  <si>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</si>
  <si>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</si>
  <si>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</si>
  <si>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</si>
  <si>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</si>
  <si>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</si>
  <si>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</si>
  <si>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</si>
  <si>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</si>
  <si>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</si>
  <si>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</si>
  <si>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</si>
  <si>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</si>
  <si>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</si>
  <si>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</si>
  <si>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</si>
  <si>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</si>
  <si>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</si>
  <si>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</si>
  <si>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</si>
  <si>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</si>
  <si>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</si>
  <si>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</si>
  <si>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</si>
  <si>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</si>
  <si>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</si>
  <si>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</si>
  <si>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</si>
  <si>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</si>
  <si>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</si>
  <si>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</si>
  <si>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</si>
  <si>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</si>
  <si>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</si>
  <si>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</si>
  <si>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</si>
  <si>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</si>
  <si>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</si>
  <si>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</si>
  <si>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</si>
  <si>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</si>
  <si>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</si>
  <si>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</si>
  <si>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</si>
  <si>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</si>
  <si>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</si>
  <si>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</si>
  <si>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</si>
  <si>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</si>
  <si>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</si>
  <si>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</si>
  <si>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</si>
  <si>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</si>
  <si>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</si>
  <si>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</si>
  <si>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</si>
  <si>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</si>
  <si>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</si>
  <si>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</si>
  <si>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</si>
  <si>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</si>
  <si>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</si>
  <si>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</si>
  <si>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</si>
  <si>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</si>
  <si>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</si>
  <si>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</si>
  <si>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</si>
  <si>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</si>
  <si>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</si>
  <si>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</si>
  <si>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</si>
  <si>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</si>
  <si>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</si>
  <si>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</si>
  <si>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</si>
  <si>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</si>
  <si>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</si>
  <si>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</si>
  <si>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</si>
  <si>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</si>
  <si>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</si>
  <si>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</si>
  <si>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</si>
  <si>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</si>
  <si>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</si>
  <si>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</si>
  <si>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</si>
  <si>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</si>
  <si>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</si>
  <si>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</si>
  <si>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</si>
  <si>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</si>
  <si>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</si>
  <si>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</si>
  <si>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</si>
  <si>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</si>
  <si>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</si>
  <si>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</si>
  <si>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</si>
  <si>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</si>
  <si>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</si>
  <si>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</si>
  <si>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</si>
  <si>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</si>
  <si>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</si>
  <si>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</si>
  <si>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</si>
  <si>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</si>
  <si>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</si>
  <si>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</si>
  <si>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</si>
  <si>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</si>
  <si>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</si>
  <si>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</si>
  <si>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</si>
  <si>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</si>
  <si>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</si>
  <si>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</si>
  <si>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</si>
  <si>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</si>
  <si>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</si>
  <si>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</si>
  <si>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</si>
  <si>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</si>
  <si>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</si>
  <si>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</si>
  <si>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</si>
  <si>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</si>
  <si>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</si>
  <si>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</si>
  <si>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</si>
  <si>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</si>
  <si>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</si>
  <si>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</si>
  <si>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</si>
  <si>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</si>
  <si>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</si>
  <si>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</si>
  <si>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</si>
  <si>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</si>
  <si>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</si>
  <si>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</si>
  <si>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</si>
  <si>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</si>
  <si>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</si>
  <si>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</si>
  <si>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</si>
  <si>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</si>
  <si>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</si>
  <si>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</si>
  <si>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</si>
  <si>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</si>
  <si>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</si>
  <si>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</si>
  <si>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</si>
  <si>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</si>
  <si>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</si>
  <si>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</si>
  <si>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</si>
  <si>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</si>
  <si>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</si>
  <si>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</si>
  <si>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</si>
  <si>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</si>
  <si>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</si>
  <si>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</si>
  <si>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</si>
  <si>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</si>
  <si>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</si>
  <si>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</si>
  <si>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</si>
  <si>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</si>
  <si>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</si>
  <si>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</si>
  <si>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</si>
  <si>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</si>
  <si>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</si>
  <si>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</si>
  <si>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</si>
  <si>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</si>
  <si>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</si>
  <si>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</si>
  <si>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</si>
  <si>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</si>
  <si>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</si>
  <si>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</si>
  <si>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</si>
  <si>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</si>
  <si>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</si>
  <si>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</si>
  <si>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</si>
  <si>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</si>
  <si>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</si>
  <si>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</si>
  <si>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</si>
  <si>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</si>
  <si>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</si>
  <si>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</si>
  <si>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</si>
  <si>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</si>
  <si>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</si>
  <si>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</si>
  <si>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</si>
  <si>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</si>
  <si>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</si>
  <si>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</si>
  <si>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</si>
  <si>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</si>
  <si>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</si>
  <si>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</si>
  <si>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</si>
  <si>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</si>
  <si>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</si>
  <si>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</si>
  <si>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</si>
  <si>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</si>
  <si>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</si>
  <si>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</si>
  <si>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</si>
  <si>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</si>
  <si>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</si>
  <si>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</si>
  <si>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</si>
  <si>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</si>
  <si>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</si>
  <si>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</si>
  <si>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</si>
  <si>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</si>
  <si>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</si>
  <si>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</si>
  <si>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</si>
  <si>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</si>
  <si>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</si>
  <si>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</si>
  <si>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</si>
  <si>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</si>
  <si>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</si>
  <si>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</si>
  <si>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</si>
  <si>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</si>
  <si>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</si>
  <si>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</si>
  <si>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</si>
  <si>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</si>
  <si>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</si>
  <si>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</si>
  <si>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</si>
  <si>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</si>
  <si>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</si>
  <si>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</si>
  <si>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</si>
  <si>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</si>
  <si>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</si>
  <si>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</si>
  <si>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</si>
  <si>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</si>
  <si>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</si>
  <si>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</si>
  <si>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</si>
  <si>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</si>
  <si>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</si>
  <si>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</si>
  <si>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</si>
  <si>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</si>
  <si>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</si>
  <si>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</si>
  <si>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</si>
  <si>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</si>
  <si>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</si>
  <si>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</si>
  <si>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</si>
  <si>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</si>
  <si>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</si>
  <si>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</si>
  <si>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</si>
  <si>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</si>
  <si>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</si>
  <si>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</si>
  <si>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</si>
  <si>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</si>
  <si>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</si>
  <si>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</si>
  <si>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</si>
  <si>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</si>
  <si>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</si>
  <si>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</si>
  <si>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</si>
  <si>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</si>
  <si>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</si>
  <si>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</si>
  <si>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</si>
  <si>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</si>
  <si>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</si>
  <si>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</si>
  <si>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</si>
  <si>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</si>
  <si>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</si>
  <si>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</si>
  <si>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</si>
  <si>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</si>
  <si>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</si>
  <si>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</si>
  <si>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</si>
  <si>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</si>
  <si>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</si>
  <si>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</si>
  <si>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</si>
  <si>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</si>
  <si>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</si>
  <si>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</si>
  <si>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</si>
  <si>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</si>
  <si>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</si>
  <si>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</si>
  <si>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</si>
  <si>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</si>
  <si>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</si>
  <si>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</si>
  <si>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</si>
  <si>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</si>
  <si>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</si>
  <si>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</si>
  <si>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</si>
  <si>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</si>
  <si>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</si>
  <si>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</si>
  <si>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</si>
  <si>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</si>
  <si>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</si>
  <si>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</si>
  <si>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</si>
  <si>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</si>
  <si>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</si>
  <si>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</si>
  <si>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</si>
  <si>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</si>
  <si>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</si>
  <si>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</si>
  <si>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</si>
  <si>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</si>
  <si>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</si>
  <si>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</si>
  <si>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</si>
  <si>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</si>
  <si>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</si>
  <si>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</si>
  <si>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</si>
  <si>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</si>
  <si>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</si>
  <si>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</si>
  <si>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</si>
  <si>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</si>
  <si>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</si>
  <si>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</si>
  <si>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</si>
  <si>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</si>
  <si>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</si>
  <si>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</si>
  <si>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</si>
  <si>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</si>
  <si>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</si>
  <si>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</si>
  <si>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</si>
  <si>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</si>
  <si>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</si>
  <si>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</si>
  <si>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</si>
  <si>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</si>
  <si>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</si>
  <si>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</si>
  <si>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</si>
  <si>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</si>
  <si>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</si>
  <si>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</si>
  <si>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</si>
  <si>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</si>
  <si>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</si>
  <si>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</si>
  <si>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</si>
  <si>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</si>
  <si>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</si>
  <si>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</si>
  <si>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</si>
  <si>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</si>
  <si>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</si>
  <si>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</si>
  <si>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</si>
  <si>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</si>
  <si>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</si>
  <si>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</si>
  <si>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</si>
  <si>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</si>
  <si>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</si>
  <si>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</si>
  <si>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</si>
  <si>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</si>
  <si>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</si>
  <si>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</si>
  <si>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</si>
  <si>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</si>
  <si>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</si>
  <si>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</si>
  <si>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</si>
  <si>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</si>
  <si>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</si>
  <si>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</si>
  <si>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</si>
  <si>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</si>
  <si>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</si>
  <si>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</si>
  <si>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</si>
  <si>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</si>
  <si>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</si>
  <si>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</si>
  <si>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</si>
  <si>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</si>
  <si>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</si>
  <si>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</si>
  <si>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</si>
  <si>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</si>
  <si>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</si>
  <si>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</si>
  <si>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</si>
  <si>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</si>
  <si>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</si>
  <si>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</si>
  <si>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</si>
  <si>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</si>
  <si>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</si>
  <si>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</si>
  <si>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</si>
  <si>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</si>
  <si>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</si>
  <si>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</si>
  <si>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</si>
  <si>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</si>
  <si>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</si>
  <si>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</si>
  <si>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</si>
  <si>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</si>
  <si>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</si>
  <si>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</si>
  <si>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</si>
  <si>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</si>
  <si>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</si>
  <si>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</si>
  <si>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</si>
  <si>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</si>
  <si>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</si>
  <si>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</si>
  <si>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</si>
  <si>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</si>
  <si>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</si>
  <si>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</si>
  <si>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</si>
  <si>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</si>
  <si>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</si>
  <si>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</si>
  <si>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</si>
  <si>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</si>
  <si>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</si>
  <si>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</si>
  <si>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</si>
  <si>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</si>
  <si>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</si>
  <si>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</si>
  <si>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</si>
  <si>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</si>
  <si>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</si>
  <si>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</si>
  <si>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</si>
  <si>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</si>
  <si>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</si>
  <si>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</si>
  <si>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</si>
  <si>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</si>
  <si>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</si>
  <si>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</si>
  <si>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</si>
  <si>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</si>
  <si>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</si>
  <si>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</si>
  <si>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</si>
  <si>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</si>
  <si>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</si>
  <si>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</si>
  <si>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</si>
  <si>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</si>
  <si>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</si>
  <si>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</si>
  <si>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</si>
  <si>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</si>
  <si>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</si>
  <si>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</si>
  <si>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</si>
  <si>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</si>
  <si>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</si>
  <si>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</si>
  <si>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</si>
  <si>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</si>
  <si>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</si>
  <si>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</si>
  <si>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</si>
  <si>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</si>
  <si>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</si>
  <si>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</si>
  <si>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</si>
  <si>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</si>
  <si>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</si>
  <si>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</si>
  <si>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</si>
  <si>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</si>
  <si>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</si>
  <si>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</si>
  <si>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</si>
  <si>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</si>
  <si>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</si>
  <si>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</si>
  <si>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</si>
  <si>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</si>
  <si>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</si>
  <si>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</si>
  <si>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</si>
  <si>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</si>
  <si>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</si>
  <si>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</si>
  <si>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</si>
  <si>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</si>
  <si>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</si>
  <si>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</si>
  <si>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</si>
  <si>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</si>
  <si>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</si>
  <si>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</si>
  <si>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</si>
  <si>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</si>
  <si>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</si>
  <si>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</si>
  <si>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</si>
  <si>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</si>
  <si>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</si>
  <si>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</si>
  <si>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</si>
  <si>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</si>
  <si>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</si>
  <si>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</si>
  <si>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</si>
  <si>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</si>
  <si>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</si>
  <si>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</si>
  <si>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</si>
  <si>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</si>
  <si>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</si>
  <si>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</si>
  <si>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</si>
  <si>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</si>
  <si>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</si>
  <si>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</si>
  <si>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</si>
  <si>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</si>
  <si>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</si>
  <si>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</si>
  <si>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</si>
  <si>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</si>
  <si>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</si>
  <si>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</si>
  <si>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</si>
  <si>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</si>
  <si>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</si>
  <si>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</si>
  <si>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</si>
  <si>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</si>
  <si>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</si>
  <si>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</si>
  <si>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</si>
  <si>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</si>
  <si>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</si>
  <si>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</si>
  <si>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</si>
  <si>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</si>
  <si>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</si>
  <si>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</si>
  <si>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</si>
  <si>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</si>
  <si>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</si>
  <si>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</si>
  <si>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</si>
  <si>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</si>
  <si>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</si>
  <si>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</si>
  <si>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</si>
  <si>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</si>
  <si>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</si>
  <si>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</si>
  <si>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</si>
  <si>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</si>
  <si>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</si>
  <si>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</si>
  <si>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</si>
  <si>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</si>
  <si>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</si>
  <si>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</si>
  <si>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</si>
  <si>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</si>
  <si>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</si>
  <si>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</si>
  <si>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</si>
  <si>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</si>
  <si>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</si>
  <si>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</si>
  <si>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</si>
  <si>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</si>
  <si>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</si>
  <si>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</si>
  <si>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</si>
  <si>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</si>
  <si>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</si>
  <si>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</si>
  <si>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</si>
  <si>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</si>
  <si>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</si>
  <si>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</si>
  <si>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</si>
  <si>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</si>
  <si>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</si>
  <si>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</si>
  <si>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</si>
  <si>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</si>
  <si>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</si>
  <si>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</si>
  <si>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</si>
  <si>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</si>
  <si>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</si>
  <si>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</si>
  <si>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</si>
  <si>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</si>
  <si>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</si>
  <si>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</si>
  <si>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</si>
  <si>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</si>
  <si>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</si>
  <si>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</si>
  <si>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</si>
  <si>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</si>
  <si>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</si>
  <si>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</si>
  <si>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</si>
  <si>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</si>
  <si>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</si>
  <si>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</si>
  <si>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</si>
  <si>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</si>
  <si>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</si>
  <si>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</si>
  <si>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</si>
  <si>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</si>
  <si>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</si>
  <si>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</si>
  <si>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</si>
  <si>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</si>
  <si>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</si>
  <si>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</si>
  <si>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</si>
  <si>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</si>
  <si>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</si>
  <si>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</si>
  <si>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</si>
  <si>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</si>
  <si>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</si>
  <si>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</si>
  <si>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</si>
  <si>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</si>
  <si>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</si>
  <si>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</si>
  <si>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</si>
  <si>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</si>
  <si>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</si>
  <si>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</si>
  <si>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</si>
  <si>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</si>
  <si>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</si>
  <si>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</si>
  <si>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</si>
  <si>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</si>
  <si>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</si>
  <si>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</si>
  <si>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</si>
  <si>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</si>
  <si>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</si>
  <si>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</si>
  <si>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</si>
  <si>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</si>
  <si>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</si>
  <si>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</si>
  <si>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</si>
  <si>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</si>
  <si>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</si>
  <si>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</si>
  <si>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</si>
  <si>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</si>
  <si>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</si>
  <si>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</si>
  <si>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</si>
  <si>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</si>
  <si>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</si>
  <si>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</si>
  <si>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</si>
  <si>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</si>
  <si>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</si>
  <si>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</si>
  <si>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</si>
  <si>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</si>
  <si>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</si>
  <si>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</si>
  <si>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</si>
  <si>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</si>
  <si>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</si>
  <si>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</si>
  <si>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</si>
  <si>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</si>
  <si>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</si>
  <si>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</si>
  <si>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</si>
  <si>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</si>
  <si>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</si>
  <si>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</si>
  <si>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</si>
  <si>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</si>
  <si>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</si>
  <si>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</si>
  <si>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</si>
  <si>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</si>
  <si>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</si>
  <si>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</si>
  <si>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</si>
  <si>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</si>
  <si>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</si>
  <si>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</si>
  <si>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</si>
  <si>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</si>
  <si>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</si>
  <si>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</si>
  <si>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</si>
  <si>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</si>
  <si>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</si>
  <si>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</si>
  <si>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</si>
  <si>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</si>
  <si>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</si>
  <si>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</si>
  <si>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</si>
  <si>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</si>
  <si>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</si>
  <si>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</si>
  <si>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</si>
  <si>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</si>
  <si>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</si>
  <si>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</si>
  <si>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</si>
  <si>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</si>
  <si>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</si>
  <si>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</si>
  <si>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</si>
  <si>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</si>
  <si>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</si>
  <si>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</si>
  <si>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</si>
  <si>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</si>
  <si>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</si>
  <si>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</si>
  <si>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</si>
  <si>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</si>
  <si>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</si>
  <si>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</si>
  <si>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</si>
  <si>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</si>
  <si>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</si>
  <si>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</si>
  <si>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</si>
  <si>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</si>
  <si>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</si>
  <si>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</si>
  <si>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</si>
  <si>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</si>
  <si>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</si>
  <si>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</si>
  <si>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</si>
  <si>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</si>
  <si>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</si>
  <si>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</si>
  <si>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</si>
  <si>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</si>
  <si>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</si>
  <si>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</si>
  <si>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</si>
  <si>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</si>
  <si>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</si>
  <si>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</si>
  <si>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</si>
  <si>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</si>
  <si>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</si>
  <si>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</si>
  <si>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</si>
  <si>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</si>
  <si>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</si>
  <si>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</si>
  <si>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</si>
  <si>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</si>
  <si>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</si>
  <si>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</si>
  <si>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</si>
  <si>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</si>
  <si>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</si>
  <si>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</si>
  <si>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</si>
  <si>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</si>
  <si>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</si>
  <si>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</si>
  <si>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</si>
  <si>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</si>
  <si>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</si>
  <si>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</si>
  <si>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</si>
  <si>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</si>
  <si>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</si>
  <si>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</si>
  <si>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</si>
  <si>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</si>
  <si>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</si>
  <si>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</si>
  <si>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</si>
  <si>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</si>
  <si>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</si>
  <si>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</si>
  <si>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</si>
  <si>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</si>
  <si>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</si>
  <si>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</si>
  <si>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</si>
  <si>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</si>
  <si>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</si>
  <si>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</si>
  <si>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</si>
  <si>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</si>
  <si>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</si>
  <si>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</si>
  <si>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</si>
  <si>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</si>
  <si>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</si>
  <si>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</si>
  <si>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</si>
  <si>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</si>
  <si>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</si>
  <si>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</si>
  <si>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</si>
  <si>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</si>
  <si>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</si>
  <si>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</si>
  <si>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</si>
  <si>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</si>
  <si>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</si>
  <si>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</si>
  <si>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</si>
  <si>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</si>
  <si>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</si>
  <si>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</si>
  <si>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</si>
  <si>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</si>
  <si>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</si>
  <si>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</si>
  <si>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</si>
  <si>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</si>
  <si>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</si>
  <si>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</si>
  <si>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</si>
  <si>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</si>
  <si>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</si>
  <si>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</si>
  <si>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</si>
  <si>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</si>
  <si>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</si>
  <si>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</si>
  <si>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</si>
  <si>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</si>
  <si>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</si>
  <si>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</si>
  <si>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</si>
  <si>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</si>
  <si>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</si>
  <si>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</si>
  <si>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</si>
  <si>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</si>
  <si>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</si>
  <si>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</si>
  <si>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</si>
  <si>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</si>
  <si>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</si>
  <si>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</si>
  <si>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</si>
  <si>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</si>
  <si>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</si>
  <si>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</si>
  <si>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</si>
  <si>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</si>
  <si>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</si>
  <si>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</si>
  <si>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</si>
  <si>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</si>
  <si>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</si>
  <si>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</si>
  <si>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</si>
  <si>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</si>
  <si>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</si>
  <si>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</si>
  <si>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</si>
  <si>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</si>
  <si>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</si>
  <si>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</si>
  <si>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</si>
  <si>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</si>
  <si>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</si>
  <si>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</si>
  <si>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</si>
  <si>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</si>
  <si>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</si>
  <si>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</si>
  <si>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</si>
  <si>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</si>
  <si>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</si>
  <si>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</si>
  <si>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</si>
  <si>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</si>
  <si>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</si>
  <si>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</si>
  <si>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</si>
  <si>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</si>
  <si>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</si>
  <si>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</si>
  <si>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</si>
  <si>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</si>
  <si>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</si>
  <si>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</si>
  <si>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</si>
  <si>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</si>
  <si>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</si>
  <si>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</si>
  <si>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</si>
  <si>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</si>
  <si>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</si>
  <si>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</si>
  <si>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</si>
  <si>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</si>
  <si>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</si>
  <si>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</si>
  <si>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</si>
  <si>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</si>
  <si>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</si>
  <si>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</si>
  <si>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</si>
  <si>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</si>
  <si>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</si>
  <si>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</si>
  <si>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</si>
  <si>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</si>
  <si>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</si>
  <si>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</si>
  <si>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</si>
  <si>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</si>
  <si>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</si>
  <si>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</si>
  <si>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</si>
  <si>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</si>
  <si>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</si>
  <si>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</si>
  <si>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</si>
  <si>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</si>
  <si>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</si>
  <si>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</si>
  <si>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</si>
  <si>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</si>
  <si>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</si>
  <si>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</si>
  <si>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</si>
  <si>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</si>
  <si>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</si>
  <si>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</si>
  <si>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</si>
  <si>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</si>
  <si>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</si>
  <si>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</si>
  <si>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</si>
  <si>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</si>
  <si>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</si>
  <si>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</si>
  <si>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</si>
  <si>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</si>
  <si>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</si>
  <si>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</si>
  <si>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</si>
  <si>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</si>
  <si>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</si>
  <si>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</si>
  <si>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</si>
  <si>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</si>
  <si>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</si>
  <si>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</si>
  <si>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</si>
  <si>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</si>
  <si>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</si>
  <si>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</si>
  <si>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</si>
  <si>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</si>
  <si>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</si>
  <si>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</si>
  <si>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</si>
  <si>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</si>
  <si>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</si>
  <si>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</si>
  <si>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</si>
  <si>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</si>
  <si>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</si>
  <si>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</si>
  <si>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</si>
  <si>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</si>
  <si>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</si>
  <si>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</si>
  <si>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</si>
  <si>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</si>
  <si>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</si>
  <si>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</si>
  <si>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</si>
  <si>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</si>
  <si>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</si>
  <si>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</si>
  <si>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</si>
  <si>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</si>
  <si>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</si>
  <si>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</si>
  <si>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</si>
  <si>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</si>
  <si>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</si>
  <si>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</si>
  <si>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</si>
  <si>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</si>
  <si>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</si>
  <si>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</si>
  <si>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</si>
  <si>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</si>
  <si>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</si>
  <si>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</si>
  <si>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</si>
  <si>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</si>
  <si>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</si>
  <si>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</si>
  <si>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</si>
  <si>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</si>
  <si>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</si>
  <si>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</si>
  <si>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</si>
  <si>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</si>
  <si>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</si>
  <si>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</si>
  <si>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</si>
  <si>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</si>
  <si>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</si>
  <si>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</si>
  <si>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</si>
  <si>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</si>
  <si>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</si>
  <si>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</si>
  <si>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</si>
  <si>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</si>
  <si>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</si>
  <si>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</si>
  <si>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</si>
  <si>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</si>
  <si>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</si>
  <si>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</si>
  <si>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</si>
  <si>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</si>
  <si>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</si>
  <si>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</si>
  <si>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</si>
  <si>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</si>
  <si>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</si>
  <si>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</si>
  <si>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</si>
  <si>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</si>
  <si>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</si>
  <si>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</si>
  <si>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</si>
  <si>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</si>
  <si>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</si>
  <si>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</si>
  <si>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</si>
  <si>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</si>
  <si>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</si>
  <si>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</si>
  <si>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</si>
  <si>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</si>
  <si>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</si>
  <si>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</si>
  <si>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</si>
  <si>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</si>
  <si>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</si>
  <si>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</si>
  <si>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</si>
  <si>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</si>
  <si>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</si>
  <si>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</si>
  <si>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</si>
  <si>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</si>
  <si>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</si>
  <si>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</si>
  <si>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</si>
  <si>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</si>
  <si>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</si>
  <si>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</si>
  <si>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</si>
  <si>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</si>
  <si>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</si>
  <si>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</si>
  <si>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</si>
  <si>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</si>
  <si>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</si>
  <si>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</si>
  <si>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</si>
  <si>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</si>
  <si>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</si>
  <si>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</si>
  <si>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</si>
  <si>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</si>
  <si>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</si>
  <si>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</si>
  <si>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</si>
  <si>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</si>
  <si>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</si>
  <si>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</si>
  <si>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</si>
  <si>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</si>
  <si>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</si>
  <si>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</si>
  <si>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</si>
  <si>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</si>
  <si>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</si>
  <si>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</si>
  <si>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</si>
  <si>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</si>
  <si>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</si>
  <si>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</si>
  <si>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</si>
  <si>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</si>
  <si>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</si>
  <si>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</si>
  <si>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</si>
  <si>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</si>
  <si>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</si>
  <si>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</si>
  <si>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</si>
  <si>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</si>
  <si>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</si>
  <si>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</si>
  <si>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</si>
  <si>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</si>
  <si>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</si>
  <si>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</si>
  <si>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</si>
  <si>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</si>
  <si>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</si>
  <si>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</si>
  <si>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</si>
  <si>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</si>
  <si>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</si>
  <si>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</si>
  <si>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</si>
  <si>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</si>
  <si>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</si>
  <si>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</si>
  <si>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</si>
  <si>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</si>
  <si>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</si>
  <si>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</si>
  <si>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</si>
  <si>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</si>
  <si>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</si>
  <si>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</si>
  <si>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</si>
  <si>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</si>
  <si>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</si>
  <si>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</si>
  <si>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</si>
  <si>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</si>
  <si>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</si>
  <si>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</si>
  <si>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</si>
  <si>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</si>
  <si>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</si>
  <si>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</si>
  <si>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</si>
  <si>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</si>
  <si>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</si>
  <si>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</si>
  <si>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</si>
  <si>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</si>
  <si>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</si>
  <si>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</si>
  <si>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</si>
  <si>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</si>
  <si>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</si>
  <si>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</si>
  <si>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</si>
  <si>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</si>
  <si>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</si>
  <si>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</si>
  <si>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</si>
  <si>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</si>
  <si>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</si>
  <si>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</si>
  <si>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</si>
  <si>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</si>
  <si>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</si>
  <si>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</si>
  <si>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</si>
  <si>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</si>
  <si>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</si>
  <si>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</si>
  <si>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</si>
  <si>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</si>
  <si>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</si>
  <si>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</si>
  <si>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</si>
  <si>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</si>
  <si>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</si>
  <si>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</si>
  <si>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</si>
  <si>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</si>
  <si>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</si>
  <si>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</si>
  <si>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</si>
  <si>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</si>
  <si>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</si>
  <si>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</si>
  <si>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</si>
  <si>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</si>
  <si>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</si>
  <si>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</si>
  <si>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</si>
  <si>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</si>
  <si>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</si>
  <si>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</si>
  <si>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</si>
  <si>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</si>
  <si>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</si>
  <si>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</si>
  <si>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</si>
  <si>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</si>
  <si>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</si>
  <si>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</si>
  <si>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</si>
  <si>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</si>
  <si>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</si>
  <si>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</si>
  <si>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</si>
  <si>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</si>
  <si>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</si>
  <si>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</si>
  <si>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</si>
  <si>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</si>
  <si>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</si>
  <si>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</si>
  <si>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</si>
  <si>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</si>
  <si>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</si>
  <si>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</si>
  <si>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</si>
  <si>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</si>
  <si>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</si>
  <si>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</si>
  <si>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</si>
  <si>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</si>
  <si>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</si>
  <si>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</si>
  <si>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</si>
  <si>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</si>
  <si>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</si>
  <si>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</si>
  <si>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</si>
  <si>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</si>
  <si>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</si>
  <si>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</si>
  <si>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</si>
  <si>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</si>
  <si>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</si>
  <si>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</si>
  <si>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</si>
  <si>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</si>
  <si>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</si>
  <si>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</si>
  <si>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</si>
  <si>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</si>
  <si>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</si>
  <si>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</si>
  <si>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</si>
  <si>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</si>
  <si>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</si>
  <si>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</si>
  <si>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</si>
  <si>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</si>
  <si>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</si>
  <si>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</si>
  <si>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</si>
  <si>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</si>
  <si>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</si>
  <si>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</si>
  <si>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</si>
  <si>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</si>
  <si>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</si>
  <si>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</si>
  <si>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</si>
  <si>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</si>
  <si>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</si>
  <si>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</si>
  <si>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</si>
  <si>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</si>
  <si>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</si>
  <si>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</si>
  <si>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</si>
  <si>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</si>
  <si>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</si>
  <si>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</si>
  <si>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</si>
  <si>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</si>
  <si>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</si>
  <si>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</si>
  <si>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</si>
  <si>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</si>
  <si>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</si>
  <si>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</si>
  <si>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</si>
  <si>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</si>
  <si>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</si>
  <si>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</si>
  <si>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</si>
  <si>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</si>
  <si>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</si>
  <si>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</si>
  <si>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</si>
  <si>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</si>
  <si>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</si>
  <si>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</si>
  <si>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</si>
  <si>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</si>
  <si>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</si>
  <si>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</si>
  <si>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</si>
  <si>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</si>
  <si>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</si>
  <si>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</si>
  <si>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</si>
  <si>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</si>
  <si>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</si>
  <si>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</si>
  <si>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</si>
  <si>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</si>
  <si>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</si>
  <si>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</si>
  <si>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</si>
  <si>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</si>
  <si>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</si>
  <si>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</si>
  <si>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</si>
  <si>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</si>
  <si>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</si>
  <si>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</si>
  <si>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</si>
  <si>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</si>
  <si>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</si>
  <si>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</si>
  <si>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</si>
  <si>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</si>
  <si>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</si>
  <si>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</si>
  <si>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</si>
  <si>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</si>
  <si>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</si>
  <si>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</si>
  <si>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</si>
  <si>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</si>
  <si>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</si>
  <si>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</si>
  <si>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</si>
  <si>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</si>
  <si>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</si>
  <si>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</si>
  <si>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</si>
  <si>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</si>
  <si>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</si>
  <si>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</si>
  <si>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</si>
  <si>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</si>
  <si>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</si>
  <si>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</si>
  <si>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</si>
  <si>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</si>
  <si>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</si>
  <si>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</si>
  <si>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</si>
  <si>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</si>
  <si>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</si>
  <si>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</si>
  <si>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</si>
  <si>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</si>
  <si>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</si>
  <si>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</si>
  <si>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</si>
  <si>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</si>
  <si>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</si>
  <si>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</si>
  <si>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</si>
  <si>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</si>
  <si>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</si>
  <si>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</si>
  <si>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</si>
  <si>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</si>
  <si>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</si>
  <si>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</si>
  <si>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</si>
  <si>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</si>
  <si>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</si>
  <si>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</si>
  <si>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</si>
  <si>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</si>
  <si>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</si>
  <si>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</si>
  <si>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</si>
  <si>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</si>
  <si>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</si>
  <si>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</si>
  <si>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</si>
  <si>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</si>
  <si>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</si>
  <si>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</si>
  <si>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</si>
  <si>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</si>
  <si>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</si>
  <si>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</si>
  <si>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</si>
  <si>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</si>
  <si>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</si>
  <si>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</si>
  <si>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</si>
  <si>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</si>
  <si>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</si>
  <si>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</si>
  <si>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</si>
  <si>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</si>
  <si>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</si>
  <si>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</si>
  <si>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</si>
  <si>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</si>
  <si>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</si>
  <si>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</si>
  <si>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</si>
  <si>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</si>
  <si>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</si>
  <si>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</si>
  <si>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</si>
  <si>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</si>
  <si>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</si>
  <si>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</si>
  <si>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</si>
  <si>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</si>
  <si>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</si>
  <si>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</si>
  <si>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</si>
  <si>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</si>
  <si>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</si>
  <si>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</si>
  <si>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</si>
  <si>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</si>
  <si>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</si>
  <si>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</si>
  <si>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</si>
  <si>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</si>
  <si>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</si>
  <si>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</si>
  <si>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</si>
  <si>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</si>
  <si>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</si>
  <si>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</si>
  <si>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</si>
  <si>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</si>
  <si>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</si>
  <si>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</si>
  <si>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</si>
  <si>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</si>
  <si>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</si>
  <si>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</si>
  <si>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</si>
  <si>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</si>
  <si>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</si>
  <si>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</si>
  <si>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</si>
  <si>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</si>
  <si>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</si>
  <si>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</si>
  <si>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</si>
  <si>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</si>
  <si>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</si>
  <si>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</si>
  <si>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</si>
  <si>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</si>
  <si>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</si>
  <si>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</si>
  <si>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</si>
  <si>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</si>
  <si>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</si>
  <si>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</si>
  <si>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</si>
  <si>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</si>
  <si>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</si>
  <si>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</si>
  <si>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</si>
  <si>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</si>
  <si>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</si>
  <si>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</si>
  <si>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</si>
  <si>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</si>
  <si>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</si>
  <si>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</si>
  <si>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</si>
  <si>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</si>
  <si>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</si>
  <si>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</si>
  <si>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</si>
  <si>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</si>
  <si>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</si>
  <si>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</si>
  <si>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</si>
  <si>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</si>
  <si>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</si>
  <si>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</si>
  <si>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</si>
  <si>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</si>
  <si>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</si>
  <si>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</si>
  <si>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</si>
  <si>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</si>
  <si>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</si>
  <si>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</si>
  <si>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</si>
  <si>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</si>
  <si>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</si>
  <si>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</si>
  <si>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</si>
  <si>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</si>
  <si>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</si>
  <si>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</si>
  <si>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</si>
  <si>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</si>
  <si>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</si>
  <si>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</si>
  <si>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</si>
  <si>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</si>
  <si>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</si>
  <si>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</si>
  <si>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</si>
  <si>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</si>
  <si>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</si>
  <si>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</si>
  <si>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</si>
  <si>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</si>
  <si>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</si>
  <si>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</si>
  <si>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</si>
  <si>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</si>
  <si>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</si>
  <si>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</si>
  <si>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</si>
  <si>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</si>
  <si>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</si>
  <si>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</si>
  <si>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</si>
  <si>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</si>
  <si>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</si>
  <si>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</si>
  <si>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</si>
  <si>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</si>
  <si>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</si>
  <si>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</si>
  <si>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</si>
  <si>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</si>
  <si>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</si>
  <si>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</si>
  <si>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</si>
  <si>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</si>
  <si>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</si>
  <si>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</si>
  <si>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</si>
  <si>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</si>
  <si>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</si>
  <si>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</si>
  <si>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</si>
  <si>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</si>
  <si>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</si>
  <si>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</si>
  <si>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</si>
  <si>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</si>
  <si>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</si>
  <si>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</si>
  <si>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</si>
  <si>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</si>
  <si>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</si>
  <si>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</si>
  <si>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</si>
  <si>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</si>
  <si>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</si>
  <si>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</si>
  <si>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</si>
  <si>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</si>
  <si>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</si>
  <si>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</si>
  <si>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</si>
  <si>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</si>
  <si>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</si>
  <si>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</si>
  <si>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</si>
  <si>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</si>
  <si>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</si>
  <si>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</si>
  <si>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</si>
  <si>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</si>
  <si>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</si>
  <si>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</si>
  <si>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</si>
  <si>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</si>
  <si>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</si>
  <si>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</si>
  <si>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</si>
  <si>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</si>
  <si>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</si>
  <si>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</si>
  <si>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</si>
  <si>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</si>
  <si>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</si>
  <si>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</si>
  <si>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</si>
  <si>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</si>
  <si>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</si>
  <si>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</si>
  <si>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</si>
  <si>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</si>
  <si>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</si>
  <si>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</si>
  <si>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</si>
  <si>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</si>
  <si>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</si>
  <si>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</si>
  <si>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</si>
  <si>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</si>
  <si>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</si>
  <si>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</si>
  <si>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</si>
  <si>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</si>
  <si>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</si>
  <si>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</si>
  <si>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</si>
  <si>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</si>
  <si>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</si>
  <si>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</si>
  <si>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</si>
  <si>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</si>
  <si>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</si>
  <si>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</si>
  <si>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</si>
  <si>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</si>
  <si>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</si>
  <si>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</si>
  <si>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</si>
  <si>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</si>
  <si>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</si>
  <si>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</si>
  <si>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</si>
  <si>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</si>
  <si>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</si>
  <si>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</si>
  <si>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</si>
  <si>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</si>
  <si>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</si>
  <si>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</si>
  <si>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</si>
  <si>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</si>
  <si>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</si>
  <si>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</si>
  <si>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</si>
  <si>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</si>
  <si>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</si>
  <si>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</si>
  <si>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</si>
  <si>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</si>
  <si>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</si>
  <si>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</si>
  <si>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</si>
  <si>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</si>
  <si>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</si>
  <si>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</si>
  <si>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</si>
  <si>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</si>
  <si>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</si>
  <si>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</si>
  <si>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</si>
  <si>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</si>
  <si>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</si>
  <si>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</si>
  <si>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</si>
  <si>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</si>
  <si>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</si>
  <si>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</si>
  <si>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</si>
  <si>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</si>
  <si>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</si>
  <si>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</si>
  <si>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</si>
  <si>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</si>
  <si>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</si>
  <si>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</si>
  <si>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</si>
  <si>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</si>
  <si>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</si>
  <si>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</si>
  <si>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</si>
  <si>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</si>
  <si>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</si>
  <si>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</si>
  <si>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</si>
  <si>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</si>
  <si>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</si>
  <si>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</si>
  <si>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</si>
  <si>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</si>
  <si>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</si>
  <si>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</si>
  <si>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</si>
  <si>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</si>
  <si>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</si>
  <si>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</si>
  <si>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</si>
  <si>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</si>
  <si>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</si>
  <si>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</si>
  <si>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</si>
  <si>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</si>
  <si>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</si>
  <si>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</si>
  <si>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</si>
  <si>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</si>
  <si>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</si>
  <si>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</si>
  <si>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</si>
  <si>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</si>
  <si>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</si>
  <si>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</si>
  <si>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</si>
  <si>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</si>
  <si>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</si>
  <si>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</si>
  <si>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</si>
  <si>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</si>
  <si>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</si>
  <si>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</si>
  <si>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</si>
  <si>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</si>
  <si>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</si>
  <si>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</si>
  <si>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</si>
  <si>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</si>
  <si>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</si>
  <si>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</si>
  <si>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</si>
  <si>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</si>
  <si>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</si>
  <si>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</si>
  <si>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</si>
  <si>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</si>
  <si>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</si>
  <si>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</si>
  <si>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</si>
  <si>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</si>
  <si>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</si>
  <si>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</si>
  <si>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</si>
  <si>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</si>
  <si>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</si>
  <si>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</si>
  <si>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</si>
  <si>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</si>
  <si>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</si>
  <si>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</si>
  <si>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</si>
  <si>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</si>
  <si>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</si>
  <si>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</si>
  <si>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</si>
  <si>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</si>
  <si>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</si>
  <si>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</si>
  <si>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</si>
  <si>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</si>
  <si>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</si>
  <si>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</si>
  <si>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</si>
  <si>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</si>
  <si>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</si>
  <si>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</si>
  <si>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</si>
  <si>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</si>
  <si>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</si>
  <si>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</si>
  <si>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</si>
  <si>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</si>
  <si>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</si>
  <si>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</si>
  <si>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</si>
  <si>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</si>
  <si>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</si>
  <si>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</si>
  <si>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</si>
  <si>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</si>
  <si>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</si>
  <si>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</si>
  <si>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</si>
  <si>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</si>
  <si>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</si>
  <si>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</si>
  <si>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</si>
  <si>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</si>
  <si>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</si>
  <si>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</si>
  <si>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</si>
  <si>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</si>
  <si>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</si>
  <si>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</si>
  <si>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</si>
  <si>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</si>
  <si>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</si>
  <si>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</si>
  <si>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</si>
  <si>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</si>
  <si>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</si>
  <si>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</si>
  <si>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</si>
  <si>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</si>
  <si>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</si>
  <si>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</si>
  <si>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</si>
  <si>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</si>
  <si>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</si>
  <si>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</si>
  <si>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</si>
  <si>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</si>
  <si>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</si>
  <si>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</si>
  <si>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</si>
  <si>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</si>
  <si>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</si>
  <si>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</si>
  <si>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</si>
  <si>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</si>
  <si>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</si>
  <si>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</si>
  <si>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</si>
  <si>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</si>
  <si>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</si>
  <si>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</si>
  <si>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</si>
  <si>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</si>
  <si>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</si>
  <si>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</si>
  <si>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</si>
  <si>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</si>
  <si>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</si>
  <si>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</si>
  <si>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</si>
  <si>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</si>
  <si>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</si>
  <si>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</si>
  <si>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</si>
  <si>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</si>
  <si>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</si>
  <si>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</si>
  <si>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</si>
  <si>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</si>
  <si>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</si>
  <si>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</si>
  <si>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</si>
  <si>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</si>
  <si>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</si>
  <si>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</si>
  <si>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</si>
  <si>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</si>
  <si>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</si>
  <si>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</si>
  <si>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</si>
  <si>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</si>
  <si>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</si>
  <si>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</si>
  <si>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</si>
  <si>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</si>
  <si>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</si>
  <si>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</si>
  <si>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</si>
  <si>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</si>
  <si>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</si>
  <si>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</si>
  <si>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</si>
  <si>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</si>
  <si>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</si>
  <si>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</si>
  <si>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</si>
  <si>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</si>
  <si>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</si>
  <si>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</si>
  <si>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</si>
  <si>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</si>
  <si>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</si>
  <si>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</si>
  <si>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</si>
  <si>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</si>
  <si>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</si>
  <si>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</si>
  <si>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</si>
  <si>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</si>
  <si>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</si>
  <si>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</si>
  <si>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</si>
  <si>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</si>
  <si>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</si>
  <si>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</si>
  <si>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</si>
  <si>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</si>
  <si>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</si>
  <si>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</si>
  <si>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</si>
  <si>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</si>
  <si>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</si>
  <si>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</si>
  <si>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</si>
  <si>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</si>
  <si>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</si>
  <si>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</si>
  <si>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</si>
  <si>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</si>
  <si>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</si>
  <si>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</si>
  <si>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</si>
  <si>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</si>
  <si>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</si>
  <si>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</si>
  <si>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</si>
  <si>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</si>
  <si>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</si>
  <si>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</si>
  <si>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</si>
  <si>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</si>
  <si>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</si>
  <si>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</si>
  <si>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</si>
  <si>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</si>
  <si>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</si>
  <si>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</si>
  <si>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</si>
  <si>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</si>
  <si>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</si>
  <si>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</si>
  <si>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</si>
  <si>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</si>
  <si>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</si>
  <si>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</si>
  <si>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</si>
  <si>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</si>
  <si>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</si>
  <si>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</si>
  <si>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</si>
  <si>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</si>
  <si>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</si>
  <si>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</si>
  <si>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</si>
  <si>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</si>
  <si>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</si>
  <si>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</si>
  <si>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</si>
  <si>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</si>
  <si>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</si>
  <si>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</si>
  <si>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</si>
  <si>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</si>
  <si>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</si>
  <si>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</si>
  <si>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</si>
  <si>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</si>
  <si>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</si>
  <si>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</si>
  <si>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</si>
  <si>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</si>
  <si>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</si>
  <si>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</si>
  <si>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</si>
  <si>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</si>
  <si>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</si>
  <si>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</si>
  <si>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</si>
  <si>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</si>
  <si>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</si>
  <si>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</si>
  <si>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</si>
  <si>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</si>
  <si>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</si>
  <si>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</si>
  <si>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</si>
  <si>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</si>
  <si>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</si>
  <si>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</si>
  <si>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</si>
  <si>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</si>
  <si>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</si>
  <si>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</si>
  <si>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</si>
  <si>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</si>
  <si>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</si>
  <si>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</si>
  <si>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</si>
  <si>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</si>
  <si>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</si>
  <si>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</si>
  <si>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</si>
  <si>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</si>
  <si>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</si>
  <si>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</si>
  <si>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</si>
  <si>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</si>
  <si>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</si>
  <si>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</si>
  <si>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</si>
  <si>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</si>
  <si>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</si>
  <si>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</si>
  <si>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</si>
  <si>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</si>
  <si>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</si>
  <si>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</si>
  <si>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</si>
  <si>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</si>
  <si>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</si>
  <si>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</si>
  <si>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</si>
  <si>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</si>
  <si>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</si>
  <si>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</si>
  <si>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</si>
  <si>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</si>
  <si>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</si>
  <si>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</si>
  <si>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</si>
  <si>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</si>
  <si>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</si>
  <si>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</si>
  <si>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</si>
  <si>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</si>
  <si>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</si>
  <si>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</si>
  <si>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</si>
  <si>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</si>
  <si>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</si>
  <si>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</si>
  <si>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</si>
  <si>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</si>
  <si>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</si>
  <si>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</si>
  <si>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</si>
  <si>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</si>
  <si>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</si>
  <si>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</si>
  <si>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</si>
  <si>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</si>
  <si>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</si>
  <si>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</si>
  <si>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</si>
  <si>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</si>
  <si>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</si>
  <si>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</si>
  <si>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</si>
  <si>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</si>
  <si>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</si>
  <si>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</si>
  <si>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</si>
  <si>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</si>
  <si>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</si>
  <si>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</si>
  <si>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</si>
  <si>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</si>
  <si>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</si>
  <si>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</si>
  <si>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</si>
  <si>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</si>
  <si>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</si>
  <si>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</si>
  <si>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</si>
  <si>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</si>
  <si>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</si>
  <si>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</si>
  <si>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</si>
  <si>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</si>
  <si>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</si>
  <si>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</si>
  <si>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</si>
  <si>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</si>
  <si>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</si>
  <si>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</si>
  <si>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</si>
  <si>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</si>
  <si>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</si>
  <si>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</si>
  <si>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</si>
  <si>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</si>
  <si>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</si>
  <si>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</si>
  <si>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</si>
  <si>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</si>
  <si>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</si>
  <si>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</si>
  <si>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</si>
  <si>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</si>
  <si>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</si>
  <si>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</si>
  <si>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</si>
  <si>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</si>
  <si>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</si>
  <si>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</si>
  <si>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</si>
  <si>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</si>
  <si>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</si>
  <si>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</si>
  <si>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</si>
  <si>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</si>
  <si>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</si>
  <si>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</si>
  <si>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</si>
  <si>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</si>
  <si>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</si>
  <si>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</si>
  <si>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</si>
  <si>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</si>
  <si>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</si>
  <si>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</si>
  <si>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</si>
  <si>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</si>
  <si>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</si>
  <si>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</si>
  <si>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</si>
  <si>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</si>
  <si>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</si>
  <si>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</si>
  <si>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</si>
  <si>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</si>
  <si>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</si>
  <si>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</si>
  <si>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</si>
  <si>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</si>
  <si>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</si>
  <si>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</si>
  <si>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</si>
  <si>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</si>
  <si>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</si>
  <si>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</si>
  <si>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</si>
  <si>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</si>
  <si>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</si>
  <si>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</si>
  <si>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</si>
  <si>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</si>
  <si>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</si>
  <si>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</si>
  <si>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</si>
  <si>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</si>
  <si>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</si>
  <si>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</si>
  <si>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</si>
  <si>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</si>
  <si>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</si>
  <si>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</si>
  <si>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</si>
  <si>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</si>
  <si>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</si>
  <si>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</si>
  <si>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</si>
  <si>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</si>
  <si>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</si>
  <si>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</si>
  <si>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</si>
  <si>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</si>
  <si>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</si>
  <si>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</si>
  <si>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</si>
  <si>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</si>
  <si>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</si>
  <si>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</si>
  <si>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</si>
  <si>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</si>
  <si>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</si>
  <si>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</si>
  <si>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</si>
  <si>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</si>
  <si>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</si>
  <si>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</si>
  <si>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</si>
  <si>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</si>
  <si>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</si>
  <si>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</si>
  <si>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</si>
  <si>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</si>
  <si>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</si>
  <si>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</si>
  <si>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</si>
  <si>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</si>
  <si>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</si>
  <si>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</si>
  <si>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</si>
  <si>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</si>
  <si>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</si>
  <si>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</si>
  <si>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</si>
  <si>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</si>
  <si>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</si>
  <si>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</si>
  <si>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</si>
  <si>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</si>
  <si>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</si>
  <si>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</si>
  <si>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</si>
  <si>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</si>
  <si>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</si>
  <si>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</si>
  <si>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</si>
  <si>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</si>
  <si>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</si>
  <si>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</si>
  <si>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</si>
  <si>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</si>
  <si>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</si>
  <si>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</si>
  <si>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</si>
  <si>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</si>
  <si>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</si>
  <si>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</si>
  <si>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</si>
  <si>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</si>
  <si>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</si>
  <si>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</si>
  <si>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</si>
  <si>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</si>
  <si>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</si>
  <si>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</si>
  <si>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</si>
  <si>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</si>
  <si>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</si>
  <si>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</si>
  <si>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</si>
  <si>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</si>
  <si>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</si>
  <si>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</si>
  <si>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</si>
  <si>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</si>
  <si>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</si>
  <si>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</si>
  <si>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</si>
  <si>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</si>
  <si>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</si>
  <si>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</si>
  <si>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</si>
  <si>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</si>
  <si>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</si>
  <si>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</si>
  <si>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</si>
  <si>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</si>
  <si>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</si>
  <si>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</si>
  <si>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</si>
  <si>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</si>
  <si>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</si>
  <si>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</si>
  <si>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</si>
  <si>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</si>
  <si>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</si>
  <si>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</si>
  <si>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</si>
  <si>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</si>
  <si>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</si>
  <si>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</si>
  <si>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</si>
  <si>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</si>
  <si>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</si>
  <si>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</si>
  <si>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</si>
  <si>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</si>
  <si>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</si>
  <si>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</si>
  <si>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</si>
  <si>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</si>
  <si>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</si>
  <si>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</si>
  <si>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</si>
  <si>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</si>
  <si>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</si>
  <si>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</si>
  <si>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</si>
  <si>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</si>
  <si>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</si>
  <si>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</si>
  <si>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</si>
  <si>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</si>
  <si>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</si>
  <si>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</si>
  <si>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</si>
  <si>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</si>
  <si>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</si>
  <si>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</si>
  <si>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</si>
  <si>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</si>
  <si>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</si>
  <si>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</si>
  <si>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</si>
  <si>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</si>
  <si>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</si>
  <si>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</si>
  <si>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</si>
  <si>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</si>
  <si>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</si>
  <si>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</si>
  <si>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</si>
  <si>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</si>
  <si>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</si>
  <si>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</si>
  <si>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</si>
  <si>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</si>
  <si>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</si>
  <si>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</si>
  <si>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</si>
  <si>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</si>
  <si>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</si>
  <si>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</si>
  <si>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</si>
  <si>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</si>
  <si>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</si>
  <si>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</si>
  <si>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</si>
  <si>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</si>
  <si>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</si>
  <si>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</si>
  <si>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</si>
  <si>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</si>
  <si>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</si>
  <si>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</si>
  <si>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</si>
  <si>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</si>
  <si>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</si>
  <si>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</si>
  <si>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</si>
  <si>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</si>
  <si>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</si>
  <si>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</si>
  <si>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</si>
  <si>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</si>
  <si>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</si>
  <si>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</si>
  <si>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</si>
  <si>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</si>
  <si>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</si>
  <si>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</si>
  <si>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</si>
  <si>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</si>
  <si>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</si>
  <si>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</si>
  <si>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</si>
  <si>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</si>
  <si>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</si>
  <si>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</si>
  <si>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</si>
  <si>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</si>
  <si>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</si>
  <si>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</si>
  <si>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</si>
  <si>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</si>
  <si>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</si>
  <si>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</si>
  <si>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</si>
  <si>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</si>
  <si>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</si>
  <si>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</si>
  <si>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</si>
  <si>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</si>
  <si>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</si>
  <si>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</si>
  <si>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</si>
  <si>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</si>
  <si>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</si>
  <si>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</si>
  <si>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</si>
  <si>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</si>
  <si>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</si>
  <si>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</si>
  <si>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</si>
  <si>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</si>
  <si>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</si>
  <si>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</si>
  <si>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</si>
  <si>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</si>
  <si>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</si>
  <si>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</si>
  <si>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</si>
  <si>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</si>
  <si>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</si>
  <si>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</si>
  <si>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</si>
  <si>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</si>
  <si>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</si>
  <si>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</si>
  <si>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</si>
  <si>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</si>
  <si>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</si>
  <si>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</si>
  <si>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</si>
  <si>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</si>
  <si>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</si>
  <si>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</si>
  <si>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</si>
  <si>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</si>
  <si>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</si>
  <si>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</si>
  <si>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</si>
  <si>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</si>
  <si>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</si>
  <si>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</si>
  <si>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</si>
  <si>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</si>
  <si>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</si>
  <si>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</si>
  <si>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</si>
  <si>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</si>
  <si>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</si>
  <si>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</si>
  <si>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</si>
  <si>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</si>
  <si>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</si>
  <si>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</si>
  <si>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</si>
  <si>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</si>
  <si>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</si>
  <si>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</si>
  <si>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</si>
  <si>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</si>
  <si>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</si>
  <si>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</si>
  <si>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</si>
  <si>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</si>
  <si>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</si>
  <si>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</si>
  <si>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</si>
  <si>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</si>
  <si>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</si>
  <si>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</si>
  <si>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</si>
  <si>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</si>
  <si>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</si>
  <si>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</si>
  <si>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</si>
  <si>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</si>
  <si>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</si>
  <si>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</si>
  <si>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</si>
  <si>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</si>
  <si>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</si>
  <si>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</si>
  <si>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</si>
  <si>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</si>
  <si>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</si>
  <si>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</si>
  <si>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</si>
  <si>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</si>
  <si>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</si>
  <si>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</si>
  <si>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</si>
  <si>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</si>
  <si>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</si>
  <si>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</si>
  <si>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</si>
  <si>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</si>
  <si>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</si>
  <si>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</si>
  <si>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</si>
  <si>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</si>
  <si>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</si>
  <si>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</si>
  <si>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</si>
  <si>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</si>
  <si>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</si>
  <si>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</si>
  <si>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</si>
  <si>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</si>
  <si>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</si>
  <si>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</si>
  <si>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</si>
  <si>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</si>
  <si>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</si>
  <si>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</si>
  <si>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</si>
  <si>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</si>
  <si>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</si>
  <si>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</si>
  <si>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</si>
  <si>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</si>
  <si>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</si>
  <si>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</si>
  <si>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</si>
  <si>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</si>
  <si>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</si>
  <si>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</si>
  <si>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</si>
  <si>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</si>
  <si>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</si>
  <si>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</si>
  <si>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</si>
  <si>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</si>
  <si>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</si>
  <si>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</si>
  <si>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</si>
  <si>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</si>
  <si>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</si>
  <si>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</si>
  <si>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</si>
  <si>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</si>
  <si>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</si>
  <si>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</si>
  <si>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</si>
  <si>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</si>
  <si>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</si>
  <si>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</si>
  <si>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</si>
  <si>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</si>
  <si>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</si>
  <si>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</si>
  <si>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</si>
  <si>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</si>
  <si>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</si>
  <si>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</si>
  <si>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</si>
  <si>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</si>
  <si>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</si>
  <si>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</si>
  <si>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</si>
  <si>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</si>
  <si>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</si>
  <si>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</si>
  <si>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</si>
  <si>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</si>
  <si>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</si>
  <si>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</si>
  <si>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</si>
  <si>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</si>
  <si>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</si>
  <si>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</si>
  <si>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</si>
  <si>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</si>
  <si>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</si>
  <si>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</si>
  <si>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</si>
  <si>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</si>
  <si>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</si>
  <si>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</si>
  <si>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</si>
  <si>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</si>
  <si>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</si>
  <si>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</si>
  <si>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</si>
  <si>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</si>
  <si>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</si>
  <si>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</si>
  <si>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</si>
  <si>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</si>
  <si>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</si>
  <si>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</si>
  <si>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</si>
  <si>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</si>
  <si>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</si>
  <si>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</si>
  <si>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</si>
  <si>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</si>
  <si>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</si>
  <si>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</si>
  <si>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</si>
  <si>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</si>
  <si>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</si>
  <si>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</si>
  <si>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</si>
  <si>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</si>
  <si>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</si>
  <si>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</si>
  <si>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</si>
  <si>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</si>
  <si>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</si>
  <si>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</si>
  <si>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</si>
  <si>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</si>
  <si>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</si>
  <si>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</si>
  <si>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</si>
  <si>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</si>
  <si>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</si>
  <si>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</si>
  <si>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</si>
  <si>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</si>
  <si>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</si>
  <si>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</si>
  <si>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</si>
  <si>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</si>
  <si>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</si>
  <si>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</si>
  <si>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</si>
  <si>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</si>
  <si>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</si>
  <si>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</si>
  <si>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</si>
  <si>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</si>
  <si>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</si>
  <si>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</si>
  <si>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</si>
  <si>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</si>
  <si>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</si>
  <si>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</si>
  <si>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</si>
  <si>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</si>
  <si>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</si>
  <si>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</si>
  <si>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</si>
  <si>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</si>
  <si>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</si>
  <si>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</si>
  <si>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</si>
  <si>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</si>
  <si>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</si>
  <si>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</si>
  <si>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</si>
  <si>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</si>
  <si>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</si>
  <si>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</si>
  <si>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</si>
  <si>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</si>
  <si>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</si>
  <si>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</si>
  <si>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</si>
  <si>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</si>
  <si>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</si>
  <si>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</si>
  <si>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</si>
  <si>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</si>
  <si>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</si>
  <si>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</si>
  <si>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</si>
  <si>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</si>
  <si>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</si>
  <si>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</si>
  <si>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</si>
  <si>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</si>
  <si>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</si>
  <si>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</si>
  <si>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</si>
  <si>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</si>
  <si>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</si>
  <si>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</si>
  <si>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</si>
  <si>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</si>
  <si>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</si>
  <si>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</si>
  <si>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</si>
  <si>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</si>
  <si>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</si>
  <si>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</si>
  <si>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</si>
  <si>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</si>
  <si>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</si>
  <si>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</si>
  <si>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</si>
  <si>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</si>
  <si>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</si>
  <si>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</si>
  <si>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</si>
  <si>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</si>
  <si>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</si>
  <si>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</si>
  <si>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</si>
  <si>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</si>
  <si>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</si>
  <si>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</si>
  <si>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</si>
  <si>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</si>
  <si>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</si>
  <si>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</si>
  <si>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</si>
  <si>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</si>
  <si>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</si>
  <si>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</si>
  <si>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</si>
  <si>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</si>
  <si>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</si>
  <si>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</si>
  <si>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</si>
  <si>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</si>
  <si>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</si>
  <si>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</si>
  <si>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</si>
  <si>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</si>
  <si>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</si>
  <si>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</si>
  <si>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</si>
  <si>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</si>
  <si>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</si>
  <si>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</si>
  <si>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</si>
  <si>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</si>
  <si>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</si>
  <si>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</si>
  <si>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</si>
  <si>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</si>
  <si>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</si>
  <si>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</si>
  <si>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</si>
  <si>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</si>
  <si>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</si>
  <si>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</si>
  <si>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</si>
  <si>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</si>
  <si>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</si>
  <si>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</si>
  <si>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</si>
  <si>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</si>
  <si>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</si>
  <si>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</si>
  <si>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</si>
  <si>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</si>
  <si>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</si>
  <si>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</si>
  <si>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</si>
  <si>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</si>
  <si>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</si>
  <si>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</si>
  <si>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</si>
  <si>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</si>
  <si>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</si>
  <si>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</si>
  <si>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</si>
  <si>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</si>
  <si>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</si>
  <si>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</si>
  <si>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</si>
  <si>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</si>
  <si>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</si>
  <si>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</si>
  <si>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</si>
  <si>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</si>
  <si>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</si>
  <si>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</si>
  <si>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</si>
  <si>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</si>
  <si>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</si>
  <si>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</si>
  <si>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</si>
  <si>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</si>
  <si>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</si>
  <si>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</si>
  <si>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</si>
  <si>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</si>
  <si>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</si>
  <si>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</si>
  <si>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</si>
  <si>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</si>
  <si>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</si>
  <si>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</si>
  <si>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</si>
  <si>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</si>
  <si>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</si>
  <si>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</si>
  <si>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</si>
  <si>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</si>
  <si>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</si>
  <si>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</si>
  <si>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</si>
  <si>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</si>
  <si>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</si>
  <si>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</si>
  <si>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</si>
  <si>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</si>
  <si>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</si>
  <si>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</si>
  <si>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</si>
  <si>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</si>
  <si>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</si>
  <si>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</si>
  <si>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</si>
  <si>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</si>
  <si>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</si>
  <si>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</si>
  <si>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</si>
  <si>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</si>
  <si>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</si>
  <si>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</si>
  <si>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</si>
  <si>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</si>
  <si>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</si>
  <si>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</si>
  <si>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</si>
  <si>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</si>
  <si>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</si>
  <si>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</si>
  <si>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</si>
  <si>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</si>
  <si>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</si>
  <si>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</si>
  <si>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</si>
  <si>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</si>
  <si>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</si>
  <si>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</si>
  <si>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</si>
  <si>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</si>
  <si>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</si>
  <si>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</si>
  <si>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</si>
  <si>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</si>
  <si>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</si>
  <si>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</si>
  <si>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</si>
  <si>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</si>
  <si>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</si>
  <si>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</si>
  <si>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</si>
  <si>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</si>
  <si>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</si>
  <si>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</si>
  <si>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</si>
  <si>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</si>
  <si>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</si>
  <si>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</si>
  <si>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</si>
  <si>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</si>
  <si>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</si>
  <si>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</si>
  <si>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</si>
  <si>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</si>
  <si>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</si>
  <si>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</si>
  <si>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</si>
  <si>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</si>
  <si>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</si>
  <si>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</si>
  <si>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</si>
  <si>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</si>
  <si>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</si>
  <si>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</si>
  <si>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</si>
  <si>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</si>
  <si>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</si>
  <si>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</si>
  <si>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</si>
  <si>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</si>
  <si>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</si>
  <si>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</si>
  <si>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</si>
  <si>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</si>
  <si>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</si>
  <si>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</si>
  <si>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</si>
  <si>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</si>
  <si>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</si>
  <si>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</si>
  <si>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</si>
  <si>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</si>
  <si>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</si>
  <si>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</si>
  <si>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</si>
  <si>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</si>
  <si>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</si>
  <si>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</si>
  <si>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</si>
  <si>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</si>
  <si>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</si>
  <si>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</si>
  <si>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</si>
  <si>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</si>
  <si>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</si>
  <si>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</si>
  <si>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</si>
  <si>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</si>
  <si>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</si>
  <si>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</si>
  <si>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</si>
  <si>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</si>
  <si>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</si>
  <si>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</si>
  <si>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</si>
  <si>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</si>
  <si>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</si>
  <si>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</si>
  <si>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</si>
  <si>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</si>
  <si>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</si>
  <si>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</si>
  <si>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</si>
  <si>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</si>
  <si>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</si>
  <si>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</si>
  <si>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</si>
  <si>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</si>
  <si>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</si>
  <si>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</si>
  <si>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</si>
  <si>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</si>
  <si>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</si>
  <si>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</si>
  <si>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</si>
  <si>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</si>
  <si>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</si>
  <si>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</si>
  <si>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</si>
  <si>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</si>
  <si>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</si>
  <si>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</si>
  <si>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</si>
  <si>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</si>
  <si>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</si>
  <si>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</si>
  <si>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</si>
  <si>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</si>
  <si>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</si>
  <si>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</si>
  <si>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</si>
  <si>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</si>
  <si>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</si>
  <si>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</si>
  <si>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</si>
  <si>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</si>
  <si>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</si>
  <si>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</si>
  <si>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</si>
  <si>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</si>
  <si>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</si>
  <si>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</si>
  <si>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</si>
  <si>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</si>
  <si>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</si>
  <si>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</si>
  <si>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</si>
  <si>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</si>
  <si>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</si>
  <si>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</si>
  <si>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</si>
  <si>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</si>
  <si>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</si>
  <si>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</si>
  <si>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</si>
  <si>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</si>
  <si>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</si>
  <si>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</si>
  <si>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</si>
  <si>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</si>
  <si>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</si>
  <si>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</si>
  <si>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</si>
  <si>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</si>
  <si>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</si>
  <si>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</si>
  <si>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</si>
  <si>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</si>
  <si>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</si>
  <si>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</si>
  <si>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</si>
  <si>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</si>
  <si>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</si>
  <si>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</si>
  <si>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</si>
  <si>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</si>
  <si>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</si>
  <si>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</si>
  <si>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</si>
  <si>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</si>
  <si>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</si>
  <si>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</si>
  <si>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</si>
  <si>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</si>
  <si>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</si>
  <si>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</si>
  <si>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</si>
  <si>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</si>
  <si>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</si>
  <si>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</si>
  <si>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</si>
  <si>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</si>
  <si>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</si>
  <si>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</si>
  <si>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</si>
  <si>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</si>
  <si>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</si>
  <si>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</si>
  <si>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</si>
  <si>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</si>
  <si>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</si>
  <si>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</si>
  <si>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</si>
  <si>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</si>
  <si>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</si>
  <si>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</si>
  <si>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</si>
  <si>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</si>
  <si>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</si>
  <si>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</si>
  <si>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</si>
  <si>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</si>
  <si>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</si>
  <si>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</si>
  <si>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</si>
  <si>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</si>
  <si>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</si>
  <si>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</si>
  <si>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</si>
  <si>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</si>
  <si>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</si>
  <si>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</si>
  <si>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</si>
  <si>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</si>
  <si>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</si>
  <si>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</si>
  <si>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</si>
  <si>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</si>
  <si>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</si>
  <si>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</si>
  <si>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</si>
  <si>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</si>
  <si>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</si>
  <si>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</si>
  <si>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</si>
  <si>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</si>
  <si>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</si>
  <si>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</si>
  <si>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</si>
  <si>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</si>
  <si>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</si>
  <si>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</si>
  <si>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</si>
  <si>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</si>
  <si>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</si>
  <si>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</si>
  <si>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</si>
  <si>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</si>
  <si>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</si>
  <si>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</si>
  <si>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</si>
  <si>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</si>
  <si>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</si>
  <si>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</si>
  <si>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</si>
  <si>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</si>
  <si>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</si>
  <si>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</si>
  <si>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</si>
  <si>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</si>
  <si>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</si>
  <si>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</si>
  <si>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</si>
  <si>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</si>
  <si>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</si>
  <si>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</si>
  <si>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</si>
  <si>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</si>
  <si>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</si>
  <si>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</si>
  <si>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</si>
  <si>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</si>
  <si>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</si>
  <si>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</si>
  <si>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</si>
  <si>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</si>
  <si>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</si>
  <si>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</si>
  <si>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</si>
  <si>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</si>
  <si>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</si>
  <si>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</si>
  <si>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</si>
  <si>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</si>
  <si>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</si>
  <si>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</si>
  <si>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</si>
  <si>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</si>
  <si>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</si>
  <si>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</si>
  <si>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</si>
  <si>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</si>
  <si>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</si>
  <si>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</si>
  <si>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</si>
  <si>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</si>
  <si>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</si>
  <si>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</si>
  <si>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</si>
  <si>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</si>
  <si>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</si>
  <si>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</si>
  <si>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</si>
  <si>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</si>
  <si>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</si>
  <si>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</si>
  <si>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</si>
  <si>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</si>
  <si>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</si>
  <si>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</si>
  <si>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</si>
  <si>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</si>
  <si>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</si>
  <si>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</si>
  <si>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</si>
  <si>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</si>
  <si>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</si>
  <si>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</si>
  <si>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</si>
  <si>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</si>
  <si>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</si>
  <si>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</si>
  <si>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</si>
  <si>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</si>
  <si>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</si>
  <si>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</si>
  <si>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</si>
  <si>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</si>
  <si>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</si>
  <si>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</si>
  <si>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</si>
  <si>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</si>
  <si>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</si>
  <si>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</si>
  <si>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</si>
  <si>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</si>
  <si>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</si>
  <si>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</si>
  <si>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</si>
  <si>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</si>
  <si>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</si>
  <si>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</si>
  <si>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</si>
  <si>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</si>
  <si>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</si>
  <si>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</si>
  <si>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</si>
  <si>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</si>
  <si>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</si>
  <si>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</si>
  <si>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</si>
  <si>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</si>
  <si>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</si>
  <si>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</si>
  <si>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</si>
  <si>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</si>
  <si>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</si>
  <si>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</si>
  <si>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</si>
  <si>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</si>
  <si>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</si>
  <si>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</si>
  <si>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</si>
  <si>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</si>
  <si>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</si>
  <si>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</si>
  <si>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</si>
  <si>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</si>
  <si>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</si>
  <si>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</si>
  <si>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</si>
  <si>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</si>
  <si>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</si>
  <si>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</si>
  <si>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</si>
  <si>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</si>
  <si>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</si>
  <si>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</si>
  <si>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</si>
  <si>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</si>
  <si>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</si>
  <si>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</si>
  <si>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</si>
  <si>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</si>
  <si>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</si>
  <si>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</si>
  <si>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</si>
  <si>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</si>
  <si>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</si>
  <si>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</si>
  <si>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</si>
  <si>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</si>
  <si>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</si>
  <si>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</si>
  <si>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</si>
  <si>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</si>
  <si>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</si>
  <si>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</si>
  <si>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</si>
  <si>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</si>
  <si>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</si>
  <si>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</si>
  <si>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</si>
  <si>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</si>
  <si>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</si>
  <si>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</si>
  <si>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</si>
  <si>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</si>
  <si>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</si>
  <si>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</si>
  <si>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</si>
  <si>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</si>
  <si>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</si>
  <si>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</si>
  <si>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</si>
  <si>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</si>
  <si>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</si>
  <si>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</si>
  <si>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</si>
  <si>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</si>
  <si>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</si>
  <si>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</si>
  <si>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</si>
  <si>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</si>
  <si>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</si>
  <si>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</si>
  <si>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</si>
  <si>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</si>
  <si>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</si>
  <si>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</si>
  <si>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</si>
  <si>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</si>
  <si>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</si>
  <si>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</si>
  <si>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</si>
  <si>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</si>
  <si>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</si>
  <si>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</si>
  <si>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</si>
  <si>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</si>
  <si>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</si>
  <si>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</si>
  <si>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</si>
  <si>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</si>
  <si>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</si>
  <si>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</si>
  <si>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</si>
  <si>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</si>
  <si>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</si>
  <si>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</si>
  <si>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</si>
  <si>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</si>
  <si>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</si>
  <si>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</si>
  <si>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</si>
  <si>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</si>
  <si>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</si>
  <si>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</si>
  <si>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</si>
  <si>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</si>
  <si>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</si>
  <si>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</si>
  <si>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</si>
  <si>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</si>
  <si>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</si>
  <si>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</si>
  <si>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</si>
  <si>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</si>
  <si>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</si>
  <si>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</si>
  <si>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</si>
  <si>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</si>
  <si>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</si>
  <si>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</si>
  <si>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</si>
  <si>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</si>
  <si>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</si>
  <si>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</si>
  <si>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</si>
  <si>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</si>
  <si>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</si>
  <si>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</si>
  <si>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</si>
  <si>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</si>
  <si>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</si>
  <si>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</si>
  <si>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</si>
  <si>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</si>
  <si>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</si>
  <si>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</si>
  <si>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</si>
  <si>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</si>
  <si>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</si>
  <si>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</si>
  <si>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</si>
  <si>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</si>
  <si>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</si>
  <si>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</si>
  <si>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</si>
  <si>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</si>
  <si>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</si>
  <si>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</si>
  <si>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</si>
  <si>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</si>
  <si>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</si>
  <si>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</si>
  <si>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</si>
  <si>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</si>
  <si>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</si>
  <si>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</si>
  <si>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</si>
  <si>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</si>
  <si>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</si>
  <si>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</si>
  <si>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</si>
  <si>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</si>
  <si>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</si>
  <si>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</si>
  <si>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</si>
  <si>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</si>
  <si>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</si>
  <si>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</si>
  <si>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</si>
  <si>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</si>
  <si>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</si>
  <si>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</si>
  <si>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</si>
  <si>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</si>
  <si>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</si>
  <si>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</si>
  <si>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</si>
  <si>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</si>
  <si>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</si>
  <si>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</si>
  <si>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</si>
  <si>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</si>
  <si>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</si>
  <si>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</si>
  <si>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</si>
  <si>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</si>
  <si>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</si>
  <si>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</si>
  <si>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</si>
  <si>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</si>
  <si>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</si>
  <si>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</si>
  <si>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</si>
  <si>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</si>
  <si>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</si>
  <si>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</si>
  <si>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</si>
  <si>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</si>
  <si>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</si>
  <si>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</si>
  <si>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</si>
  <si>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</si>
  <si>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</si>
  <si>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</si>
  <si>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</si>
  <si>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</si>
  <si>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</si>
  <si>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</si>
  <si>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</si>
  <si>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</si>
  <si>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</si>
  <si>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</si>
  <si>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</si>
  <si>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</si>
  <si>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</si>
  <si>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</si>
  <si>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</si>
  <si>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</si>
  <si>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</si>
  <si>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</si>
  <si>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</si>
  <si>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</si>
  <si>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</si>
  <si>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</si>
  <si>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</si>
  <si>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</si>
  <si>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</si>
  <si>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</si>
  <si>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</si>
  <si>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</si>
  <si>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</si>
  <si>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</si>
  <si>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</si>
  <si>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</si>
  <si>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</si>
  <si>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</si>
  <si>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</si>
  <si>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</si>
  <si>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</si>
  <si>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</si>
  <si>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</si>
  <si>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</si>
  <si>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</si>
  <si>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</si>
  <si>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</si>
  <si>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</si>
  <si>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</si>
  <si>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</si>
  <si>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</si>
  <si>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</si>
  <si>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</si>
  <si>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</si>
  <si>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</si>
  <si>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</si>
  <si>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</si>
  <si>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</si>
  <si>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</si>
  <si>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</si>
  <si>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</si>
  <si>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</si>
  <si>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</si>
  <si>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</si>
  <si>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</si>
  <si>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</si>
  <si>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</si>
  <si>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</si>
  <si>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</si>
  <si>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</si>
  <si>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</si>
  <si>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</si>
  <si>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</si>
  <si>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</si>
  <si>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</si>
  <si>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</si>
  <si>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</si>
  <si>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</si>
  <si>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</si>
  <si>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</si>
  <si>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</si>
  <si>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</si>
  <si>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</si>
  <si>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</si>
  <si>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</si>
  <si>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</si>
  <si>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</si>
  <si>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</si>
  <si>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</si>
  <si>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</si>
  <si>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</si>
  <si>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</si>
  <si>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</si>
  <si>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</si>
  <si>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</si>
  <si>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</si>
  <si>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</si>
  <si>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</si>
  <si>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</si>
  <si>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</si>
  <si>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</si>
  <si>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</si>
  <si>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</si>
  <si>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</si>
  <si>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</si>
  <si>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</si>
  <si>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</si>
  <si>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</si>
  <si>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</si>
  <si>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</si>
  <si>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</si>
  <si>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</si>
  <si>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</si>
  <si>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</si>
  <si>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</si>
  <si>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</si>
  <si>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</si>
  <si>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</si>
  <si>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</si>
  <si>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</si>
  <si>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</si>
  <si>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</si>
  <si>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</si>
  <si>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</si>
  <si>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</si>
  <si>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</si>
  <si>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</si>
  <si>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</si>
  <si>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</si>
  <si>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</si>
  <si>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</si>
  <si>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</si>
  <si>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</si>
  <si>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</si>
  <si>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</si>
  <si>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</si>
  <si>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</si>
  <si>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</si>
  <si>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</si>
  <si>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</si>
  <si>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</si>
  <si>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</si>
  <si>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</si>
  <si>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</si>
  <si>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</si>
  <si>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</si>
  <si>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</si>
  <si>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</si>
  <si>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</si>
  <si>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</si>
  <si>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</si>
  <si>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</si>
  <si>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</si>
  <si>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</si>
  <si>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</si>
  <si>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</si>
  <si>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</si>
  <si>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</si>
  <si>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</si>
  <si>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</si>
  <si>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</si>
  <si>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</si>
  <si>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</si>
  <si>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</si>
  <si>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</si>
  <si>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</si>
  <si>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</si>
  <si>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</si>
  <si>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</si>
  <si>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</si>
  <si>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</si>
  <si>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</si>
  <si>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</si>
  <si>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</si>
  <si>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</si>
  <si>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</si>
  <si>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</si>
  <si>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</si>
  <si>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</si>
  <si>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</si>
  <si>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</si>
  <si>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</si>
  <si>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</si>
  <si>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</si>
  <si>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</si>
  <si>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</si>
  <si>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</si>
  <si>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</si>
  <si>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</si>
  <si>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</si>
  <si>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</si>
  <si>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</si>
  <si>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</si>
  <si>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</si>
  <si>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</si>
  <si>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</si>
  <si>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</si>
  <si>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</si>
  <si>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</si>
  <si>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</si>
  <si>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</si>
  <si>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</si>
  <si>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</si>
  <si>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</si>
  <si>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</si>
  <si>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</si>
  <si>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</si>
  <si>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</si>
  <si>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</si>
  <si>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</si>
  <si>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</si>
  <si>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</si>
  <si>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</si>
  <si>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</si>
  <si>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</si>
  <si>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</si>
  <si>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</si>
  <si>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</si>
  <si>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</si>
  <si>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</si>
  <si>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</si>
  <si>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</si>
  <si>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</si>
  <si>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</si>
  <si>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</si>
  <si>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</si>
  <si>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</si>
  <si>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</si>
  <si>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</si>
  <si>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</si>
  <si>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</si>
  <si>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</si>
  <si>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</si>
  <si>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</si>
  <si>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</si>
  <si>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</si>
  <si>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</si>
  <si>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</si>
  <si>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</si>
  <si>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</si>
  <si>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</si>
  <si>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</si>
  <si>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</si>
  <si>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</si>
  <si>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</si>
  <si>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</si>
  <si>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</si>
  <si>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</si>
  <si>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</si>
  <si>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</si>
  <si>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</si>
  <si>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</si>
  <si>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</si>
  <si>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</si>
  <si>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</si>
  <si>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</si>
  <si>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</si>
  <si>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</si>
  <si>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</si>
  <si>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</si>
  <si>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</si>
  <si>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</si>
  <si>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</si>
  <si>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</si>
  <si>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</si>
  <si>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</si>
  <si>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</si>
  <si>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</si>
  <si>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</si>
  <si>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</si>
  <si>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</si>
  <si>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</si>
  <si>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</si>
  <si>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</si>
  <si>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</si>
  <si>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</si>
  <si>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</si>
  <si>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</si>
  <si>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</si>
  <si>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</si>
  <si>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</si>
  <si>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</si>
  <si>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</si>
  <si>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</si>
  <si>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</si>
  <si>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</si>
  <si>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</si>
  <si>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</si>
  <si>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</si>
  <si>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</si>
  <si>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</si>
  <si>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</si>
  <si>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</si>
  <si>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</si>
  <si>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</si>
  <si>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</si>
  <si>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</si>
  <si>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</si>
  <si>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</si>
  <si>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</si>
  <si>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</si>
  <si>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</si>
  <si>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</si>
  <si>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</si>
  <si>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</si>
  <si>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</si>
  <si>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</si>
  <si>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</si>
  <si>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</si>
  <si>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</si>
  <si>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</si>
  <si>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</si>
  <si>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</si>
  <si>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</si>
  <si>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</si>
  <si>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</si>
  <si>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</si>
  <si>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</si>
  <si>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</si>
  <si>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</si>
  <si>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</si>
  <si>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</si>
  <si>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</si>
  <si>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</si>
  <si>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</si>
  <si>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</si>
  <si>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</si>
  <si>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</si>
  <si>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</si>
  <si>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</si>
  <si>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</si>
  <si>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</si>
  <si>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</si>
  <si>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</si>
  <si>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</si>
  <si>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</si>
  <si>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</si>
  <si>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</si>
  <si>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</si>
  <si>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</si>
  <si>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</si>
  <si>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</si>
  <si>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</si>
  <si>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</si>
  <si>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</si>
  <si>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</si>
  <si>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</si>
  <si>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</si>
  <si>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</si>
  <si>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</si>
  <si>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</si>
  <si>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</si>
  <si>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</si>
  <si>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</si>
  <si>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</si>
  <si>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</si>
  <si>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</si>
  <si>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</si>
  <si>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</si>
  <si>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</si>
  <si>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</si>
  <si>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</si>
  <si>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</si>
  <si>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</si>
  <si>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</si>
  <si>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</si>
  <si>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</si>
  <si>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</si>
  <si>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</si>
  <si>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</si>
  <si>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</si>
  <si>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</si>
  <si>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</si>
  <si>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</si>
  <si>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</si>
  <si>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</si>
  <si>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</si>
  <si>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</si>
  <si>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</si>
  <si>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</si>
  <si>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</si>
  <si>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</si>
  <si>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</si>
  <si>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</si>
  <si>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</si>
  <si>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</si>
  <si>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</si>
  <si>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</si>
  <si>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</si>
  <si>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</si>
  <si>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</si>
  <si>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</si>
  <si>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</si>
  <si>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</si>
  <si>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</si>
  <si>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</si>
  <si>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</si>
  <si>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</si>
  <si>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</si>
  <si>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</si>
  <si>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</si>
  <si>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</si>
  <si>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</si>
  <si>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</si>
  <si>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</si>
  <si>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</si>
  <si>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</si>
  <si>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</si>
  <si>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</si>
  <si>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</si>
  <si>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</si>
  <si>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</si>
  <si>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</si>
  <si>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</si>
  <si>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</si>
  <si>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</si>
  <si>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</si>
  <si>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</si>
  <si>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</si>
  <si>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</si>
  <si>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</si>
  <si>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</si>
  <si>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</si>
  <si>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</si>
  <si>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</si>
  <si>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</si>
  <si>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</si>
  <si>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</si>
  <si>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</si>
  <si>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</si>
  <si>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</si>
  <si>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</si>
  <si>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</si>
  <si>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</si>
  <si>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</si>
  <si>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</si>
  <si>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</si>
  <si>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</si>
  <si>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</si>
  <si>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</si>
  <si>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</si>
  <si>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</si>
  <si>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</si>
  <si>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</si>
  <si>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</si>
  <si>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</si>
  <si>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</si>
  <si>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</si>
  <si>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</si>
  <si>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</si>
  <si>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</si>
  <si>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</si>
  <si>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</si>
  <si>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</si>
  <si>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</si>
  <si>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</si>
  <si>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</si>
  <si>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</si>
  <si>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</si>
  <si>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</si>
  <si>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</si>
  <si>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</si>
  <si>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</si>
  <si>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</si>
  <si>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</si>
  <si>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</si>
  <si>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</si>
  <si>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</si>
  <si>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</si>
  <si>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</si>
  <si>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</si>
  <si>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</si>
  <si>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</si>
  <si>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</si>
  <si>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</si>
  <si>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</si>
  <si>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</si>
  <si>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</si>
  <si>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</si>
  <si>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</si>
  <si>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</si>
  <si>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</si>
  <si>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</si>
  <si>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</si>
  <si>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</si>
  <si>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</si>
  <si>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</si>
  <si>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</si>
  <si>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</si>
  <si>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</si>
  <si>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</si>
  <si>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</si>
  <si>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</si>
  <si>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</si>
  <si>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</si>
  <si>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</si>
  <si>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</si>
  <si>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</si>
  <si>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</si>
  <si>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</si>
  <si>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</si>
  <si>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</si>
  <si>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</si>
  <si>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</si>
  <si>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</si>
  <si>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</si>
  <si>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</si>
  <si>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</si>
  <si>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</si>
  <si>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</si>
  <si>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</si>
  <si>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</si>
  <si>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</si>
  <si>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</si>
  <si>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</si>
  <si>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</si>
  <si>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</si>
  <si>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</si>
  <si>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</si>
  <si>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</si>
  <si>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</si>
  <si>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</si>
  <si>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</si>
  <si>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</si>
  <si>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</si>
  <si>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</si>
  <si>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</si>
  <si>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</si>
  <si>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</si>
  <si>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</si>
  <si>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</si>
  <si>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</si>
  <si>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</si>
  <si>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</si>
  <si>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</si>
  <si>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</si>
  <si>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</si>
  <si>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</si>
  <si>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</si>
  <si>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</si>
  <si>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</si>
  <si>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</si>
  <si>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</si>
  <si>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</si>
  <si>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</si>
  <si>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</si>
  <si>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</si>
  <si>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</si>
  <si>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</si>
  <si>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</si>
  <si>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</si>
  <si>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</si>
  <si>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</si>
  <si>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</si>
  <si>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</si>
  <si>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</si>
  <si>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</si>
  <si>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</si>
  <si>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</si>
  <si>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</si>
  <si>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</si>
  <si>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</si>
  <si>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</si>
  <si>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</si>
  <si>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</si>
  <si>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</si>
  <si>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</si>
  <si>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</si>
  <si>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</si>
  <si>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</si>
  <si>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</si>
  <si>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</si>
  <si>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</si>
  <si>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</si>
  <si>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</si>
  <si>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</si>
  <si>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</si>
  <si>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</si>
  <si>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</si>
  <si>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</si>
  <si>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</si>
  <si>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</si>
  <si>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</si>
  <si>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</si>
  <si>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</si>
  <si>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</si>
  <si>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</si>
  <si>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</si>
  <si>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</si>
  <si>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</si>
  <si>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</si>
  <si>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</si>
  <si>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</si>
  <si>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</si>
  <si>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</si>
  <si>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</si>
  <si>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</si>
  <si>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</si>
  <si>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</si>
  <si>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</si>
  <si>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</si>
  <si>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</si>
  <si>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</si>
  <si>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</si>
  <si>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</si>
  <si>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</si>
  <si>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</si>
  <si>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</si>
  <si>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</si>
  <si>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</si>
  <si>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</si>
  <si>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</si>
  <si>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</si>
  <si>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</si>
  <si>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</si>
  <si>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</si>
  <si>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</si>
  <si>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</si>
  <si>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</si>
  <si>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</si>
  <si>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</si>
  <si>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</si>
  <si>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</si>
  <si>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</si>
  <si>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</si>
  <si>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</si>
  <si>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</si>
  <si>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</si>
  <si>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</si>
  <si>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</si>
  <si>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</si>
  <si>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</si>
  <si>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</si>
  <si>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</si>
  <si>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</si>
  <si>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</si>
  <si>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</si>
  <si>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</si>
  <si>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</si>
  <si>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</si>
  <si>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</si>
  <si>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</si>
  <si>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</si>
  <si>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</si>
  <si>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</si>
  <si>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</si>
  <si>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</si>
  <si>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</si>
  <si>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</si>
  <si>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</si>
  <si>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</si>
  <si>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</si>
  <si>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</si>
  <si>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</si>
  <si>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</si>
  <si>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</si>
  <si>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</si>
  <si>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</si>
  <si>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</si>
  <si>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</si>
  <si>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</si>
  <si>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</si>
  <si>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</si>
  <si>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</si>
  <si>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</si>
  <si>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</si>
  <si>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</si>
  <si>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</si>
  <si>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</si>
  <si>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</si>
  <si>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</si>
  <si>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</si>
  <si>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</si>
  <si>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</si>
  <si>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</si>
  <si>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</si>
  <si>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</si>
  <si>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</si>
  <si>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</si>
  <si>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</si>
  <si>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</si>
  <si>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</si>
  <si>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</si>
  <si>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</si>
  <si>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</si>
  <si>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</si>
  <si>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</si>
  <si>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</si>
  <si>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</si>
  <si>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</si>
  <si>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</si>
  <si>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</si>
  <si>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</si>
  <si>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</si>
  <si>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</si>
  <si>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</si>
  <si>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</si>
  <si>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</si>
  <si>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</si>
  <si>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</si>
  <si>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</si>
  <si>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</si>
  <si>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</si>
  <si>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</si>
  <si>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</si>
  <si>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</si>
  <si>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</si>
  <si>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</si>
  <si>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</si>
  <si>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</si>
  <si>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</si>
  <si>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</si>
  <si>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</si>
  <si>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</si>
  <si>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</si>
  <si>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</si>
  <si>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</si>
  <si>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</si>
  <si>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</si>
  <si>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</si>
  <si>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</si>
  <si>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</si>
  <si>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</si>
  <si>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</si>
  <si>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</si>
  <si>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</si>
  <si>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</si>
  <si>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</si>
  <si>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</si>
  <si>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</si>
  <si>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</si>
  <si>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</si>
  <si>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</si>
  <si>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</si>
  <si>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</si>
  <si>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</si>
  <si>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</si>
  <si>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</si>
  <si>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</si>
  <si>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</si>
  <si>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</si>
  <si>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</si>
  <si>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</si>
  <si>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</si>
  <si>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</si>
  <si>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</si>
  <si>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</si>
  <si>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</si>
  <si>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</si>
  <si>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</si>
  <si>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</si>
  <si>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</si>
  <si>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</si>
  <si>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</si>
  <si>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</si>
  <si>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</si>
  <si>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</si>
  <si>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</si>
  <si>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</si>
  <si>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</si>
  <si>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</si>
  <si>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</si>
  <si>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</si>
  <si>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</si>
  <si>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</si>
  <si>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</si>
  <si>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</si>
  <si>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</si>
  <si>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</si>
  <si>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</si>
  <si>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</si>
  <si>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</si>
  <si>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</si>
  <si>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</si>
  <si>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</si>
  <si>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</si>
  <si>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</si>
  <si>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</si>
  <si>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</si>
  <si>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</si>
  <si>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</si>
  <si>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</si>
  <si>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</si>
  <si>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</si>
  <si>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</si>
  <si>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</si>
  <si>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</si>
  <si>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</si>
  <si>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</si>
  <si>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</si>
  <si>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</si>
  <si>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</si>
  <si>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</si>
  <si>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</si>
  <si>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</si>
  <si>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</si>
  <si>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</si>
  <si>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</si>
  <si>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</si>
  <si>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</si>
  <si>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</si>
  <si>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</si>
  <si>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</si>
  <si>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</si>
  <si>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</si>
  <si>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</si>
  <si>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</si>
  <si>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</si>
  <si>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</si>
  <si>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</si>
  <si>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</si>
  <si>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</si>
  <si>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</si>
  <si>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</si>
  <si>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</si>
  <si>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</si>
  <si>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</si>
  <si>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</si>
  <si>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</si>
  <si>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</si>
  <si>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</si>
  <si>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</si>
  <si>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</si>
  <si>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</si>
  <si>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</si>
  <si>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</si>
  <si>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</si>
  <si>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</si>
  <si>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</si>
  <si>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</si>
  <si>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</si>
  <si>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</si>
  <si>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</si>
  <si>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</si>
  <si>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</si>
  <si>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</si>
  <si>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</si>
  <si>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</si>
  <si>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</si>
  <si>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</si>
  <si>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</si>
  <si>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</si>
  <si>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</si>
  <si>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</si>
  <si>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</si>
  <si>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</si>
  <si>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</si>
  <si>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</si>
  <si>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</si>
  <si>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</si>
  <si>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</si>
  <si>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</si>
  <si>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</si>
  <si>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</si>
  <si>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</si>
  <si>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</si>
  <si>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</si>
  <si>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</si>
  <si>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</si>
  <si>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</si>
  <si>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</si>
  <si>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</si>
  <si>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</si>
  <si>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</si>
  <si>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</si>
  <si>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</si>
  <si>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</si>
  <si>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</si>
  <si>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</si>
  <si>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</si>
  <si>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</si>
  <si>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</si>
  <si>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</si>
  <si>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</si>
  <si>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</si>
  <si>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</si>
  <si>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</si>
  <si>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</si>
  <si>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</si>
  <si>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</si>
  <si>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</si>
  <si>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</si>
  <si>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</si>
  <si>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</si>
  <si>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</si>
  <si>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</si>
  <si>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</si>
  <si>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</si>
  <si>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</si>
  <si>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</si>
  <si>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</si>
  <si>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</si>
  <si>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</si>
  <si>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</si>
  <si>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</si>
  <si>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</si>
  <si>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</si>
  <si>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</si>
  <si>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</si>
  <si>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</si>
  <si>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</si>
  <si>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</si>
  <si>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</si>
  <si>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</si>
  <si>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</si>
  <si>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</si>
  <si>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</si>
  <si>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</si>
  <si>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</si>
  <si>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</si>
  <si>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</si>
  <si>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</si>
  <si>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</si>
  <si>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</si>
  <si>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</si>
  <si>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</si>
  <si>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</si>
  <si>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</si>
  <si>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</si>
  <si>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</si>
  <si>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</si>
  <si>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</si>
  <si>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</si>
  <si>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</si>
  <si>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</si>
  <si>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</si>
  <si>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</si>
  <si>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</si>
  <si>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</si>
  <si>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</si>
  <si>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</si>
  <si>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</si>
  <si>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</si>
  <si>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</si>
  <si>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</si>
  <si>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</si>
  <si>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</si>
  <si>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</si>
  <si>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</si>
  <si>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</si>
  <si>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</si>
  <si>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</si>
  <si>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</si>
  <si>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</si>
  <si>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</si>
  <si>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</si>
  <si>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</si>
  <si>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</si>
  <si>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</si>
  <si>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</si>
  <si>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</si>
  <si>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</si>
  <si>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</si>
  <si>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</si>
  <si>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</si>
  <si>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</si>
  <si>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</si>
  <si>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</si>
  <si>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</si>
  <si>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</si>
  <si>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</si>
  <si>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</si>
  <si>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</si>
  <si>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</si>
  <si>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</si>
  <si>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</si>
  <si>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</si>
  <si>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</si>
  <si>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</si>
  <si>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</si>
  <si>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</si>
  <si>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</si>
  <si>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</si>
  <si>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</si>
  <si>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</si>
  <si>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</si>
  <si>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</si>
  <si>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</si>
  <si>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</si>
  <si>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</si>
  <si>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</si>
  <si>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</si>
  <si>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</si>
  <si>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</si>
  <si>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</si>
  <si>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</si>
  <si>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</si>
  <si>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</si>
  <si>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</si>
  <si>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</si>
  <si>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</si>
  <si>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</si>
  <si>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</si>
  <si>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</si>
  <si>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</si>
  <si>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</si>
  <si>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</si>
  <si>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</si>
  <si>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</si>
  <si>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</si>
  <si>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</si>
  <si>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</si>
  <si>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</si>
  <si>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</si>
  <si>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</si>
  <si>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</si>
  <si>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</si>
  <si>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</si>
  <si>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</si>
  <si>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</si>
  <si>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</si>
  <si>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</si>
  <si>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</si>
  <si>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</si>
  <si>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</si>
  <si>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</si>
  <si>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</si>
  <si>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</si>
  <si>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</si>
  <si>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</si>
  <si>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</si>
  <si>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</si>
  <si>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</si>
  <si>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</si>
  <si>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</si>
  <si>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</si>
  <si>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</si>
  <si>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</si>
  <si>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</si>
  <si>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</si>
  <si>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</si>
  <si>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</si>
  <si>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</si>
  <si>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</si>
  <si>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</si>
  <si>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</si>
  <si>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</si>
  <si>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</si>
  <si>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</si>
  <si>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</si>
  <si>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</si>
  <si>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</si>
  <si>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</si>
  <si>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</si>
  <si>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</si>
  <si>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</si>
  <si>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</si>
  <si>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</si>
  <si>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</si>
  <si>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</si>
  <si>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</si>
  <si>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</si>
  <si>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</si>
  <si>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</si>
  <si>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</si>
  <si>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</si>
  <si>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</si>
  <si>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</si>
  <si>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</si>
  <si>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</si>
  <si>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</si>
  <si>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</si>
  <si>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</si>
  <si>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</si>
  <si>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</si>
  <si>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</si>
  <si>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</si>
  <si>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</si>
  <si>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</si>
  <si>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</si>
  <si>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</si>
  <si>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</si>
  <si>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</si>
  <si>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</si>
  <si>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</si>
  <si>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</si>
  <si>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</si>
  <si>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</si>
  <si>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</si>
  <si>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</si>
  <si>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</si>
  <si>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</si>
  <si>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</si>
  <si>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</si>
  <si>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</si>
  <si>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</si>
  <si>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</si>
  <si>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</si>
  <si>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</si>
  <si>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</si>
  <si>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</si>
  <si>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</si>
  <si>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</si>
  <si>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</si>
  <si>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</si>
  <si>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</si>
  <si>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</si>
  <si>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</si>
  <si>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</si>
  <si>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</si>
  <si>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</si>
  <si>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</si>
  <si>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</si>
  <si>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</si>
  <si>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</si>
  <si>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</si>
  <si>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</si>
  <si>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</si>
  <si>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</si>
  <si>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</si>
  <si>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</si>
  <si>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</si>
  <si>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</si>
  <si>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</si>
  <si>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</si>
  <si>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</si>
  <si>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</si>
  <si>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</si>
  <si>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</si>
  <si>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</si>
  <si>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</si>
  <si>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</si>
  <si>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</si>
  <si>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</si>
  <si>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</si>
  <si>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</si>
  <si>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</si>
  <si>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</si>
  <si>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</si>
  <si>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</si>
  <si>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</si>
  <si>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</si>
  <si>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</si>
  <si>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</si>
  <si>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</si>
  <si>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</si>
  <si>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</si>
  <si>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</si>
  <si>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</si>
  <si>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</si>
  <si>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</si>
  <si>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</si>
  <si>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</si>
  <si>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</si>
  <si>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</si>
  <si>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</si>
  <si>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</si>
  <si>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</si>
  <si>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</si>
  <si>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</si>
  <si>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</si>
  <si>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</si>
  <si>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</si>
  <si>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</si>
  <si>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</si>
  <si>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</si>
  <si>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</si>
  <si>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</si>
  <si>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</si>
  <si>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</si>
  <si>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</si>
  <si>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</si>
  <si>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</si>
  <si>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</si>
  <si>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</si>
  <si>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</si>
  <si>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</si>
  <si>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</si>
  <si>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</si>
  <si>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</si>
  <si>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</si>
  <si>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</si>
  <si>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</si>
  <si>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</si>
  <si>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</si>
  <si>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</si>
  <si>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</si>
  <si>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</si>
  <si>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</si>
  <si>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</si>
  <si>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</si>
  <si>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</si>
  <si>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</si>
  <si>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</si>
  <si>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</si>
  <si>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</si>
  <si>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</si>
  <si>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</si>
  <si>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</si>
  <si>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</si>
  <si>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</si>
  <si>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</si>
  <si>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</si>
  <si>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</si>
  <si>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</si>
  <si>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</si>
  <si>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</si>
  <si>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</si>
  <si>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</si>
  <si>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</si>
  <si>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</si>
  <si>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</si>
  <si>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</si>
  <si>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</si>
  <si>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</si>
  <si>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</si>
  <si>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</si>
  <si>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</si>
  <si>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</si>
  <si>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</si>
  <si>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</si>
  <si>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</si>
  <si>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</si>
  <si>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</si>
  <si>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</si>
  <si>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</si>
  <si>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</si>
  <si>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</si>
  <si>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</si>
  <si>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</si>
  <si>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</si>
  <si>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</si>
  <si>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</si>
  <si>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</si>
  <si>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</si>
  <si>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</si>
  <si>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</si>
  <si>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</si>
  <si>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</si>
  <si>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</si>
  <si>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</si>
  <si>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</si>
  <si>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</si>
  <si>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</si>
  <si>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</si>
  <si>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</si>
  <si>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</si>
  <si>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</si>
  <si>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</si>
  <si>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</si>
  <si>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</si>
  <si>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</si>
  <si>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</si>
  <si>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</si>
  <si>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</si>
  <si>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</si>
  <si>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</si>
  <si>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</si>
  <si>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</si>
  <si>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</si>
  <si>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</si>
  <si>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</si>
  <si>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</si>
  <si>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</si>
  <si>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</si>
  <si>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</si>
  <si>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</si>
  <si>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</si>
  <si>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</si>
  <si>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</si>
  <si>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</si>
  <si>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</si>
  <si>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</si>
  <si>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</si>
  <si>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</si>
  <si>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</si>
  <si>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</si>
  <si>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</si>
  <si>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</si>
  <si>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</si>
  <si>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</si>
  <si>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</si>
  <si>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</si>
  <si>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</si>
  <si>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</si>
  <si>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</si>
  <si>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</si>
  <si>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</si>
  <si>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</si>
  <si>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</si>
  <si>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</si>
  <si>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</si>
  <si>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</si>
  <si>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</si>
  <si>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</si>
  <si>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</si>
  <si>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</si>
  <si>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</si>
  <si>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</si>
  <si>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</si>
  <si>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</si>
  <si>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</si>
  <si>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</si>
  <si>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</si>
  <si>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</si>
  <si>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</si>
  <si>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</si>
  <si>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</si>
  <si>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</si>
  <si>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</si>
  <si>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</si>
  <si>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</si>
  <si>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</si>
  <si>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</si>
  <si>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</si>
  <si>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</si>
  <si>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</si>
  <si>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</si>
  <si>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</si>
  <si>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</si>
  <si>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</si>
  <si>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</si>
  <si>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</si>
  <si>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</si>
  <si>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</si>
  <si>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</si>
  <si>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</si>
  <si>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</si>
  <si>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</si>
  <si>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</si>
  <si>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</si>
  <si>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</si>
  <si>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</si>
  <si>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</si>
  <si>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</si>
  <si>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</si>
  <si>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</si>
  <si>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</si>
  <si>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</si>
  <si>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</si>
  <si>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</si>
  <si>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</si>
  <si>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</si>
  <si>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</si>
  <si>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</si>
  <si>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</si>
  <si>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</si>
  <si>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</si>
  <si>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</si>
  <si>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</si>
  <si>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</si>
  <si>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</si>
  <si>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</si>
  <si>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</si>
  <si>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</si>
  <si>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</si>
  <si>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</si>
  <si>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</si>
  <si>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</si>
  <si>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</si>
  <si>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</si>
  <si>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</si>
  <si>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</si>
  <si>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</si>
  <si>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</si>
  <si>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</si>
  <si>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</si>
  <si>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</si>
  <si>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</si>
  <si>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</si>
  <si>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</si>
  <si>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</si>
  <si>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</si>
  <si>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</si>
  <si>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</si>
  <si>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</si>
  <si>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</si>
  <si>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</si>
  <si>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</si>
  <si>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</si>
  <si>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</si>
  <si>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</si>
  <si>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</si>
  <si>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</si>
  <si>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</si>
  <si>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</si>
  <si>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</si>
  <si>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</si>
  <si>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</si>
  <si>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</si>
  <si>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</si>
  <si>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</si>
  <si>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</si>
  <si>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</si>
  <si>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</si>
  <si>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</si>
  <si>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</si>
  <si>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</si>
  <si>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</si>
  <si>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</si>
  <si>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</si>
  <si>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</si>
  <si>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</si>
  <si>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</si>
  <si>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</si>
  <si>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</si>
  <si>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</si>
  <si>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</si>
  <si>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</si>
  <si>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</si>
  <si>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</si>
  <si>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</si>
  <si>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</si>
  <si>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</si>
  <si>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</si>
  <si>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</si>
  <si>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</si>
  <si>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</si>
  <si>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</si>
  <si>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</si>
  <si>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</si>
  <si>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</si>
  <si>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</si>
  <si>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</si>
  <si>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</si>
  <si>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</si>
  <si>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</si>
  <si>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</si>
  <si>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</si>
  <si>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</si>
  <si>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</si>
  <si>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</si>
  <si>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</si>
  <si>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</si>
  <si>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</si>
  <si>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</si>
  <si>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</si>
  <si>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</si>
  <si>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</si>
  <si>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</si>
  <si>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</si>
  <si>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</si>
  <si>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</si>
  <si>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</si>
  <si>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</si>
  <si>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</si>
  <si>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</si>
  <si>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</si>
  <si>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</si>
  <si>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</si>
  <si>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</si>
  <si>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</si>
  <si>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</si>
  <si>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</si>
  <si>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</si>
  <si>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</si>
  <si>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</si>
  <si>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</si>
  <si>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</si>
  <si>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</si>
  <si>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</si>
  <si>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</si>
  <si>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</si>
  <si>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</si>
  <si>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</si>
  <si>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</si>
  <si>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</si>
  <si>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</si>
  <si>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</si>
  <si>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</si>
  <si>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</si>
  <si>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</si>
  <si>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</si>
  <si>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</si>
  <si>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</si>
  <si>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</si>
  <si>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</si>
  <si>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</si>
  <si>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</si>
  <si>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</si>
  <si>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</si>
  <si>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</si>
  <si>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</si>
  <si>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</si>
  <si>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</si>
  <si>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</si>
  <si>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</si>
  <si>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</si>
  <si>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</si>
  <si>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</si>
  <si>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</si>
  <si>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</si>
  <si>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</si>
  <si>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</si>
  <si>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</si>
  <si>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</si>
  <si>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</si>
  <si>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</si>
  <si>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</si>
  <si>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</si>
  <si>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</si>
  <si>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</si>
  <si>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</si>
  <si>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</si>
  <si>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</si>
  <si>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</si>
  <si>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</si>
  <si>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</si>
  <si>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</si>
  <si>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</si>
  <si>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</si>
  <si>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</si>
  <si>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</si>
  <si>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</si>
  <si>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</si>
  <si>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</si>
  <si>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</si>
  <si>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</si>
  <si>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</si>
  <si>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</si>
  <si>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</si>
  <si>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</si>
  <si>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</si>
  <si>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</si>
  <si>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</si>
  <si>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</si>
  <si>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</si>
  <si>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</si>
  <si>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</si>
  <si>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</si>
  <si>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</si>
  <si>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</si>
  <si>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</si>
  <si>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</si>
  <si>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</si>
  <si>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</si>
  <si>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</si>
  <si>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</si>
  <si>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</si>
  <si>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</si>
  <si>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</si>
  <si>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</si>
  <si>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</si>
  <si>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</si>
  <si>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</si>
  <si>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</si>
  <si>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</si>
  <si>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</si>
  <si>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</si>
  <si>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</si>
  <si>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</si>
  <si>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</si>
  <si>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</si>
  <si>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</si>
  <si>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</si>
  <si>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</si>
  <si>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</si>
  <si>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</si>
  <si>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</si>
  <si>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</si>
  <si>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</si>
  <si>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</si>
  <si>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</si>
  <si>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</si>
  <si>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</si>
  <si>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</si>
  <si>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</si>
  <si>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</si>
  <si>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</si>
  <si>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</si>
  <si>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</si>
  <si>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</si>
  <si>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</si>
  <si>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</si>
  <si>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</si>
  <si>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</si>
  <si>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</si>
  <si>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</si>
  <si>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</si>
  <si>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</si>
  <si>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</si>
  <si>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</si>
  <si>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</si>
  <si>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</si>
  <si>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</si>
  <si>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</si>
  <si>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</si>
  <si>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</si>
  <si>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</si>
  <si>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</si>
  <si>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</si>
  <si>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</si>
  <si>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</si>
  <si>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</si>
  <si>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</si>
  <si>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</si>
  <si>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</si>
  <si>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</si>
  <si>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</si>
  <si>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</si>
  <si>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</si>
  <si>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</si>
  <si>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</si>
  <si>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</si>
  <si>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</si>
  <si>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</si>
  <si>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</si>
  <si>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</si>
  <si>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</si>
  <si>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</si>
  <si>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</si>
  <si>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</si>
  <si>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</si>
  <si>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</si>
  <si>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</si>
  <si>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</si>
  <si>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</si>
  <si>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</si>
  <si>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</si>
  <si>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</si>
  <si>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</si>
  <si>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</si>
  <si>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</si>
  <si>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</si>
  <si>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</si>
  <si>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</si>
  <si>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</si>
  <si>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</si>
  <si>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</si>
  <si>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</si>
  <si>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</si>
  <si>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</si>
  <si>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</si>
  <si>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</si>
  <si>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</si>
  <si>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</si>
  <si>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</si>
  <si>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</si>
  <si>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</si>
  <si>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</si>
  <si>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</si>
  <si>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</si>
  <si>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</si>
  <si>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</si>
  <si>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</si>
  <si>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</si>
  <si>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</si>
  <si>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</si>
  <si>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</si>
  <si>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</si>
  <si>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</si>
  <si>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</si>
  <si>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</si>
  <si>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</si>
  <si>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</si>
  <si>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</si>
  <si>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</si>
  <si>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</si>
  <si>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</si>
  <si>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</si>
  <si>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</si>
  <si>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</si>
  <si>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</si>
  <si>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</si>
  <si>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</si>
  <si>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</si>
  <si>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</si>
  <si>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</si>
  <si>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</si>
  <si>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</si>
  <si>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</si>
  <si>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</si>
  <si>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</si>
  <si>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</si>
  <si>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</si>
  <si>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</si>
  <si>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</si>
  <si>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</si>
  <si>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</si>
  <si>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</si>
  <si>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</si>
  <si>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</si>
  <si>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</si>
  <si>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</si>
  <si>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</si>
  <si>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</si>
  <si>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</si>
  <si>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</si>
  <si>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</si>
  <si>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</si>
  <si>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</si>
  <si>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</si>
  <si>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</si>
  <si>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</si>
  <si>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</si>
  <si>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</si>
  <si>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</si>
  <si>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</si>
  <si>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</si>
  <si>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</si>
  <si>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</si>
  <si>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</si>
  <si>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</si>
  <si>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</si>
  <si>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</si>
  <si>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</si>
  <si>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</si>
  <si>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</si>
  <si>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</si>
  <si>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</si>
  <si>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</si>
  <si>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</si>
  <si>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</si>
  <si>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</si>
  <si>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</si>
  <si>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</si>
  <si>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</si>
  <si>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</si>
  <si>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</si>
  <si>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</si>
  <si>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</si>
  <si>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</si>
  <si>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</si>
  <si>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</si>
  <si>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</si>
  <si>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</si>
  <si>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</si>
  <si>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</si>
  <si>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</si>
  <si>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</si>
  <si>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</si>
  <si>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</si>
  <si>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</si>
  <si>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</si>
  <si>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</si>
  <si>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</si>
  <si>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</si>
  <si>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</si>
  <si>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</si>
  <si>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</si>
  <si>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</si>
  <si>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</si>
  <si>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</si>
  <si>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</si>
  <si>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</si>
  <si>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</si>
  <si>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</si>
  <si>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</si>
  <si>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</si>
  <si>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</si>
  <si>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</si>
  <si>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</si>
  <si>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</si>
  <si>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</si>
  <si>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</si>
  <si>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</si>
  <si>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</si>
  <si>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</si>
  <si>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</si>
  <si>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</si>
  <si>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</si>
  <si>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</si>
  <si>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</si>
  <si>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</si>
  <si>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</si>
  <si>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</si>
  <si>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</si>
  <si>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</si>
  <si>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</si>
  <si>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</si>
  <si>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</si>
  <si>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</si>
  <si>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</si>
  <si>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</si>
  <si>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</si>
  <si>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</si>
  <si>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</si>
  <si>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</si>
  <si>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</si>
  <si>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</si>
  <si>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</si>
  <si>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</si>
  <si>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</si>
  <si>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</si>
  <si>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</si>
  <si>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</si>
  <si>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</si>
  <si>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</si>
  <si>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</si>
  <si>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</si>
  <si>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</si>
  <si>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</si>
  <si>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</si>
  <si>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</si>
  <si>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</si>
  <si>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</si>
  <si>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</si>
  <si>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</si>
  <si>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</si>
  <si>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</si>
  <si>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</si>
  <si>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</si>
  <si>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</si>
  <si>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</si>
  <si>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</si>
  <si>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</si>
  <si>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</si>
  <si>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</si>
  <si>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</si>
  <si>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</si>
  <si>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</si>
  <si>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</si>
  <si>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</si>
  <si>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</si>
  <si>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</si>
  <si>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</si>
  <si>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</si>
  <si>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</si>
  <si>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</si>
  <si>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</si>
  <si>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</si>
  <si>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</si>
  <si>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</si>
  <si>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</si>
  <si>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</si>
  <si>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</si>
  <si>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</si>
  <si>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</si>
  <si>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</si>
  <si>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</si>
  <si>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</si>
  <si>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</si>
  <si>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</si>
  <si>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</si>
  <si>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</si>
  <si>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</si>
  <si>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</si>
  <si>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</si>
  <si>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</si>
  <si>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</si>
  <si>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</si>
  <si>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</si>
  <si>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</si>
  <si>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</si>
  <si>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</si>
  <si>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</si>
  <si>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</si>
  <si>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</si>
  <si>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</si>
  <si>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</si>
  <si>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</si>
  <si>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</si>
  <si>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</si>
  <si>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</si>
  <si>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</si>
  <si>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</si>
  <si>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</si>
  <si>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</si>
  <si>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</si>
  <si>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</si>
  <si>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</si>
  <si>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</si>
  <si>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</si>
  <si>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</si>
  <si>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</si>
  <si>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</si>
  <si>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</si>
  <si>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</si>
  <si>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</si>
  <si>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</si>
  <si>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</si>
  <si>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</si>
  <si>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</si>
  <si>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</si>
  <si>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</si>
  <si>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</si>
  <si>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</si>
  <si>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</si>
  <si>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</si>
  <si>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</si>
  <si>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</si>
  <si>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</si>
  <si>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</si>
  <si>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</si>
  <si>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</si>
  <si>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</si>
  <si>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</si>
  <si>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</si>
  <si>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</si>
  <si>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</si>
  <si>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</si>
  <si>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</si>
  <si>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</si>
  <si>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</si>
  <si>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</si>
  <si>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</si>
  <si>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</si>
  <si>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</si>
  <si>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</si>
  <si>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</si>
  <si>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</si>
  <si>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</si>
  <si>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</si>
  <si>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</si>
  <si>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</si>
  <si>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</si>
  <si>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</si>
  <si>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</si>
  <si>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</si>
  <si>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</si>
  <si>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</si>
  <si>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</si>
  <si>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</si>
  <si>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</si>
  <si>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</si>
  <si>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</si>
  <si>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</si>
  <si>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</si>
  <si>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</si>
  <si>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</si>
  <si>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</si>
  <si>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</si>
  <si>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</si>
  <si>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</si>
  <si>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</si>
  <si>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</si>
  <si>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</si>
  <si>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</si>
  <si>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</si>
  <si>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</si>
  <si>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</si>
  <si>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</si>
  <si>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</si>
  <si>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</si>
  <si>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</si>
  <si>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</si>
  <si>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</si>
  <si>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</si>
  <si>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</si>
  <si>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</si>
  <si>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</si>
  <si>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</si>
  <si>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</si>
  <si>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</si>
  <si>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</si>
  <si>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</si>
  <si>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</si>
  <si>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</si>
  <si>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</si>
  <si>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</si>
  <si>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</si>
  <si>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</si>
  <si>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</si>
  <si>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</si>
  <si>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</si>
  <si>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</si>
  <si>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</si>
  <si>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</si>
  <si>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</si>
  <si>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</si>
  <si>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</si>
  <si>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</si>
  <si>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</si>
  <si>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</si>
  <si>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</si>
  <si>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</si>
  <si>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</si>
  <si>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</si>
  <si>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</si>
  <si>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</si>
  <si>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</si>
  <si>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</si>
  <si>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</si>
  <si>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</si>
  <si>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</si>
  <si>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</si>
  <si>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</si>
  <si>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</si>
  <si>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</si>
  <si>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</si>
  <si>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</si>
  <si>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</si>
  <si>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</si>
  <si>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</si>
  <si>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</si>
  <si>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</si>
  <si>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</si>
  <si>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</si>
  <si>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</si>
  <si>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</si>
  <si>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</si>
  <si>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</si>
  <si>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</si>
  <si>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</si>
  <si>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</si>
  <si>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</si>
  <si>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</si>
  <si>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</si>
  <si>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</si>
  <si>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</si>
  <si>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</si>
  <si>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</si>
  <si>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</si>
  <si>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</si>
  <si>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</si>
  <si>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</si>
  <si>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</si>
  <si>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</si>
  <si>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</si>
  <si>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</si>
  <si>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</si>
  <si>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</si>
  <si>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</si>
  <si>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</si>
  <si>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</si>
  <si>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</si>
  <si>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</si>
  <si>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</si>
  <si>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</si>
  <si>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</si>
  <si>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</si>
  <si>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</si>
  <si>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</si>
  <si>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</si>
  <si>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</si>
  <si>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</si>
  <si>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</si>
  <si>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</si>
  <si>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</si>
  <si>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</si>
  <si>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</si>
  <si>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</si>
  <si>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</si>
  <si>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</si>
  <si>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</si>
  <si>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</si>
  <si>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</si>
  <si>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</si>
  <si>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</si>
  <si>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</si>
  <si>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</si>
  <si>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</si>
  <si>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</si>
  <si>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</si>
  <si>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</si>
  <si>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</si>
  <si>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</si>
  <si>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</si>
  <si>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</si>
  <si>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</si>
  <si>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</si>
  <si>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</si>
  <si>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</si>
  <si>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</si>
  <si>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</si>
  <si>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</si>
  <si>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</si>
  <si>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</si>
  <si>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</si>
  <si>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</si>
  <si>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</si>
  <si>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</si>
  <si>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</si>
  <si>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</si>
  <si>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</si>
  <si>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</si>
  <si>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</si>
  <si>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</si>
  <si>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</si>
  <si>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</si>
  <si>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</si>
  <si>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</si>
  <si>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</si>
  <si>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</si>
  <si>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</si>
  <si>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</si>
  <si>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</si>
  <si>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</si>
  <si>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</si>
  <si>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</si>
  <si>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</si>
  <si>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</si>
  <si>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</si>
  <si>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</si>
  <si>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</si>
  <si>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</si>
  <si>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</si>
  <si>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</si>
  <si>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</si>
  <si>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</si>
  <si>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</si>
  <si>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</si>
  <si>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</si>
  <si>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</si>
  <si>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</si>
  <si>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</si>
  <si>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</si>
  <si>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</si>
  <si>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</si>
  <si>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</si>
  <si>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</si>
  <si>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</si>
  <si>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</si>
  <si>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</si>
  <si>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</si>
  <si>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</si>
  <si>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</si>
  <si>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</si>
  <si>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</si>
  <si>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</si>
  <si>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</si>
  <si>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</si>
  <si>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</si>
  <si>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</si>
  <si>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</si>
  <si>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</si>
  <si>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</si>
  <si>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</si>
  <si>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</si>
  <si>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</si>
  <si>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</si>
  <si>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</si>
  <si>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</si>
  <si>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</si>
  <si>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</si>
  <si>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</si>
  <si>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</si>
  <si>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</si>
  <si>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</si>
  <si>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</si>
  <si>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</si>
  <si>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</si>
  <si>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</si>
  <si>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</si>
  <si>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</si>
  <si>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</si>
  <si>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</si>
  <si>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</si>
  <si>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</si>
  <si>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</si>
  <si>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</si>
  <si>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</si>
  <si>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</si>
  <si>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</si>
  <si>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</si>
  <si>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</si>
  <si>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</si>
  <si>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</si>
  <si>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</si>
  <si>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</si>
  <si>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</si>
  <si>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</si>
  <si>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</si>
  <si>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</si>
  <si>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</si>
  <si>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</si>
  <si>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</si>
  <si>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</si>
  <si>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</si>
  <si>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</si>
  <si>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</si>
  <si>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</si>
  <si>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</si>
  <si>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</si>
  <si>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</si>
  <si>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</si>
  <si>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</si>
  <si>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</si>
  <si>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</si>
  <si>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</si>
  <si>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</si>
  <si>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</si>
  <si>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</si>
  <si>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</si>
  <si>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</si>
  <si>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</si>
  <si>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</si>
  <si>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</si>
  <si>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</si>
  <si>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</si>
  <si>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</si>
  <si>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</si>
  <si>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</si>
  <si>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</si>
  <si>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</si>
  <si>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</si>
  <si>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</si>
  <si>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</si>
  <si>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</si>
  <si>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</si>
  <si>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</si>
  <si>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</si>
  <si>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</si>
  <si>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</si>
  <si>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</si>
  <si>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</si>
  <si>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</si>
  <si>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</si>
  <si>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</si>
  <si>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</si>
  <si>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</si>
  <si>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</si>
  <si>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</si>
  <si>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</si>
  <si>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</si>
  <si>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</si>
  <si>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</si>
  <si>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</si>
  <si>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</si>
  <si>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</si>
  <si>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</si>
  <si>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</si>
  <si>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</si>
  <si>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</si>
  <si>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</si>
  <si>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</si>
  <si>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</si>
  <si>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</si>
  <si>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</si>
  <si>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</si>
  <si>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</si>
  <si>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</si>
  <si>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</si>
  <si>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</si>
  <si>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</si>
  <si>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</si>
  <si>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</si>
  <si>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</si>
  <si>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</si>
  <si>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</si>
  <si>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</si>
  <si>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</si>
  <si>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</si>
  <si>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</si>
  <si>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</si>
  <si>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</si>
  <si>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</si>
  <si>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</si>
  <si>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</si>
  <si>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</si>
  <si>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</si>
  <si>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</si>
  <si>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</si>
  <si>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</si>
  <si>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</si>
  <si>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</si>
  <si>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</si>
  <si>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</si>
  <si>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</si>
  <si>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</si>
  <si>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</si>
  <si>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</si>
  <si>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</si>
  <si>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</si>
  <si>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</si>
  <si>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</si>
  <si>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</si>
  <si>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</si>
  <si>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</si>
  <si>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</si>
  <si>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</si>
  <si>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</si>
  <si>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</si>
  <si>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</si>
  <si>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</si>
  <si>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</si>
  <si>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</si>
  <si>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</si>
  <si>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</si>
  <si>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</si>
  <si>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</si>
  <si>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</si>
  <si>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</si>
  <si>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</si>
  <si>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</si>
  <si>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</si>
  <si>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</si>
  <si>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</si>
  <si>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</si>
  <si>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</si>
  <si>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</si>
  <si>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</si>
  <si>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</si>
  <si>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</si>
  <si>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</si>
  <si>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</si>
  <si>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</si>
  <si>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</si>
  <si>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</si>
  <si>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</si>
  <si>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</si>
  <si>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</si>
  <si>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</si>
  <si>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</si>
  <si>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</si>
  <si>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</si>
  <si>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</si>
  <si>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</si>
  <si>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</si>
  <si>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</si>
  <si>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</si>
  <si>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</si>
  <si>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</si>
  <si>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</si>
  <si>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</si>
  <si>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</si>
  <si>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</si>
  <si>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</si>
  <si>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</si>
  <si>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</si>
  <si>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</si>
  <si>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</si>
  <si>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</si>
  <si>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</si>
  <si>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</si>
  <si>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</si>
  <si>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</si>
  <si>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</si>
  <si>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</si>
  <si>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</si>
  <si>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</si>
  <si>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</si>
  <si>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</si>
  <si>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</si>
  <si>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</si>
  <si>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</si>
  <si>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</si>
  <si>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</si>
  <si>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</si>
  <si>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</si>
  <si>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</si>
  <si>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</si>
  <si>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</si>
  <si>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</si>
  <si>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</si>
  <si>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</si>
  <si>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</si>
  <si>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</si>
  <si>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</si>
  <si>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</si>
  <si>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</si>
  <si>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</si>
  <si>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</si>
  <si>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</si>
  <si>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</si>
  <si>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</si>
  <si>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</si>
  <si>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</si>
  <si>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</si>
  <si>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</si>
  <si>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</si>
  <si>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</si>
  <si>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</si>
  <si>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</si>
  <si>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</si>
  <si>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</si>
  <si>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</si>
  <si>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</si>
  <si>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</si>
  <si>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</si>
  <si>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</si>
  <si>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</si>
  <si>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</si>
  <si>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</si>
  <si>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</si>
  <si>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</si>
  <si>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</si>
  <si>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</si>
  <si>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</si>
  <si>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</si>
  <si>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</si>
  <si>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</si>
  <si>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</si>
  <si>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</si>
  <si>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</si>
  <si>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</si>
  <si>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</si>
  <si>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</si>
  <si>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</si>
  <si>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</si>
  <si>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</si>
  <si>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</si>
  <si>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</si>
  <si>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</si>
  <si>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</si>
  <si>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</si>
  <si>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</si>
  <si>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</si>
  <si>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</si>
  <si>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</si>
  <si>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</si>
  <si>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</si>
  <si>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</si>
  <si>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</si>
  <si>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</si>
  <si>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</si>
  <si>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</si>
  <si>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</si>
  <si>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</si>
  <si>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</si>
  <si>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</si>
  <si>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</si>
  <si>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</si>
  <si>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</si>
  <si>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</si>
  <si>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</si>
  <si>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</si>
  <si>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</si>
  <si>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</si>
  <si>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</si>
  <si>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</si>
  <si>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</si>
  <si>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</si>
  <si>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</si>
  <si>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</si>
  <si>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</si>
  <si>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</si>
  <si>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</si>
  <si>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</si>
  <si>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</si>
  <si>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</si>
  <si>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</si>
  <si>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</si>
  <si>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</si>
  <si>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</si>
  <si>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</si>
  <si>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</si>
  <si>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</si>
  <si>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</si>
  <si>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</si>
  <si>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</si>
  <si>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</si>
  <si>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</si>
  <si>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</si>
  <si>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</si>
  <si>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</si>
  <si>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</si>
  <si>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</si>
  <si>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</si>
  <si>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</si>
  <si>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</si>
  <si>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</si>
  <si>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</si>
  <si>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</si>
  <si>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</si>
  <si>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</si>
  <si>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</si>
  <si>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</si>
  <si>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</si>
  <si>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</si>
  <si>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</si>
  <si>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</si>
  <si>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</si>
  <si>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</si>
  <si>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</si>
  <si>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</si>
  <si>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</si>
  <si>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</si>
  <si>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</si>
  <si>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</si>
  <si>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</si>
  <si>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</si>
  <si>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</si>
  <si>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</si>
  <si>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</si>
  <si>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</si>
  <si>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</si>
  <si>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</si>
  <si>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</si>
  <si>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</si>
  <si>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</si>
  <si>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</si>
  <si>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</si>
  <si>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</si>
  <si>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</si>
  <si>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</si>
  <si>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</si>
  <si>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</si>
  <si>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</si>
  <si>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</si>
  <si>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</si>
  <si>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</si>
  <si>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</si>
  <si>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</si>
  <si>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</si>
  <si>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</si>
  <si>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</si>
  <si>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</si>
  <si>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</si>
  <si>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</si>
  <si>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</si>
  <si>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</si>
  <si>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</si>
  <si>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</si>
  <si>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</si>
  <si>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</si>
  <si>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</si>
  <si>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</si>
  <si>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</si>
  <si>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</si>
  <si>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</si>
  <si>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</si>
  <si>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</si>
  <si>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</si>
  <si>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</si>
  <si>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</si>
  <si>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</si>
  <si>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</si>
  <si>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</si>
  <si>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</si>
  <si>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</si>
  <si>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</si>
  <si>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</si>
  <si>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</si>
  <si>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</si>
  <si>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</si>
  <si>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</si>
  <si>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</si>
  <si>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</si>
  <si>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</si>
  <si>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</si>
  <si>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</si>
  <si>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</si>
  <si>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</si>
  <si>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</si>
  <si>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</si>
  <si>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</si>
  <si>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</si>
  <si>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</si>
  <si>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</si>
  <si>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</si>
  <si>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</si>
  <si>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</si>
  <si>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</si>
  <si>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</si>
  <si>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</si>
  <si>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</si>
  <si>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</si>
  <si>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</si>
  <si>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</si>
  <si>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</si>
  <si>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</si>
  <si>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</si>
  <si>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</si>
  <si>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</si>
  <si>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</si>
  <si>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</si>
  <si>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</si>
  <si>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</si>
  <si>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</si>
  <si>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</si>
  <si>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</si>
  <si>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</si>
  <si>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</si>
  <si>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</si>
  <si>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</si>
  <si>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</si>
  <si>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</si>
  <si>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</si>
  <si>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</si>
  <si>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</si>
  <si>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</si>
  <si>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</si>
  <si>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</si>
  <si>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</si>
  <si>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</si>
  <si>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</si>
  <si>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</si>
  <si>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</si>
  <si>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</si>
  <si>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</si>
  <si>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</si>
  <si>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</si>
  <si>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</si>
  <si>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</si>
  <si>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</si>
  <si>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</si>
  <si>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</si>
  <si>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</si>
  <si>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</si>
  <si>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</si>
  <si>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</si>
  <si>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</si>
  <si>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</si>
  <si>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</si>
  <si>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</si>
  <si>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</si>
  <si>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</si>
  <si>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</si>
  <si>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</si>
  <si>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</si>
  <si>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</si>
  <si>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</si>
  <si>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</si>
  <si>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</si>
  <si>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</si>
  <si>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</si>
  <si>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</si>
  <si>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</si>
  <si>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</si>
  <si>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</si>
  <si>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</si>
  <si>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</si>
  <si>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</si>
  <si>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</si>
  <si>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</si>
  <si>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</si>
  <si>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</si>
  <si>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</si>
  <si>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</si>
  <si>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</si>
  <si>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</si>
  <si>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</si>
  <si>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</si>
  <si>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</si>
  <si>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</si>
  <si>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</si>
  <si>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</si>
  <si>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</si>
  <si>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</si>
  <si>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</si>
  <si>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</si>
  <si>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</si>
  <si>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</si>
  <si>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</si>
  <si>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</si>
  <si>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</si>
  <si>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</si>
  <si>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</si>
  <si>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</si>
  <si>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</si>
  <si>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</si>
  <si>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</si>
  <si>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</si>
  <si>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</si>
  <si>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</si>
  <si>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</si>
  <si>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</si>
  <si>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</si>
  <si>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</si>
  <si>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</si>
  <si>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</si>
  <si>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</si>
  <si>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</si>
  <si>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</si>
  <si>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</si>
  <si>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</si>
  <si>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</si>
  <si>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</si>
  <si>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</si>
  <si>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</si>
  <si>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</si>
  <si>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</si>
  <si>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</si>
  <si>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</si>
  <si>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</si>
  <si>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</si>
  <si>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</si>
  <si>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</si>
  <si>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</si>
  <si>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</si>
  <si>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</si>
  <si>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</si>
  <si>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</si>
  <si>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</si>
  <si>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</si>
  <si>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</si>
  <si>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</si>
  <si>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</si>
  <si>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</si>
  <si>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</si>
  <si>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</si>
  <si>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</si>
  <si>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</si>
  <si>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</si>
  <si>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</si>
  <si>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</si>
  <si>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</si>
  <si>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</si>
  <si>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</si>
  <si>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</si>
  <si>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</si>
  <si>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</si>
  <si>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</si>
  <si>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</si>
  <si>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</si>
  <si>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</si>
  <si>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</si>
  <si>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</si>
  <si>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</si>
  <si>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</si>
  <si>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</si>
  <si>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</si>
  <si>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</si>
  <si>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</si>
  <si>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</si>
  <si>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</si>
  <si>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</si>
  <si>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</si>
  <si>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</si>
  <si>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</si>
  <si>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</si>
  <si>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</si>
  <si>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</si>
  <si>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</si>
  <si>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</si>
  <si>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</si>
  <si>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</si>
  <si>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</si>
  <si>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</si>
  <si>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</si>
  <si>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</si>
  <si>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</si>
  <si>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</si>
  <si>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</si>
  <si>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</si>
  <si>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</si>
  <si>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</si>
  <si>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</si>
  <si>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</si>
  <si>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</si>
  <si>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</si>
  <si>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</si>
  <si>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</si>
  <si>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</si>
  <si>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</si>
  <si>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</si>
  <si>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</si>
  <si>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</si>
  <si>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</si>
  <si>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</si>
  <si>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</si>
  <si>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</si>
  <si>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</si>
  <si>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</si>
  <si>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</si>
  <si>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</si>
  <si>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</si>
  <si>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</si>
  <si>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</si>
  <si>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</si>
  <si>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</si>
  <si>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</si>
  <si>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</si>
  <si>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</si>
  <si>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</si>
  <si>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</si>
  <si>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</si>
  <si>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</si>
  <si>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</si>
  <si>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</si>
  <si>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</si>
  <si>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</si>
  <si>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</si>
  <si>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</si>
  <si>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</si>
  <si>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</si>
  <si>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</si>
  <si>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</si>
  <si>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</si>
  <si>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</si>
  <si>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</si>
  <si>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</si>
  <si>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</si>
  <si>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</si>
  <si>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</si>
  <si>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</si>
  <si>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</si>
  <si>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</si>
  <si>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</si>
  <si>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</si>
  <si>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</si>
  <si>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</si>
  <si>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</si>
  <si>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</si>
  <si>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</si>
  <si>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</si>
  <si>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</si>
  <si>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</si>
  <si>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</si>
  <si>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</si>
  <si>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</si>
  <si>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</si>
  <si>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</si>
  <si>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</si>
  <si>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</si>
  <si>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</si>
  <si>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</si>
  <si>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</si>
  <si>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</si>
  <si>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</si>
  <si>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</si>
  <si>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</si>
  <si>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</si>
  <si>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</si>
  <si>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</si>
  <si>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</si>
  <si>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</si>
  <si>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</si>
  <si>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</si>
  <si>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</si>
  <si>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</si>
  <si>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</si>
  <si>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</si>
  <si>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</si>
  <si>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</si>
  <si>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</si>
  <si>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</si>
  <si>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</si>
  <si>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</si>
  <si>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</si>
  <si>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</si>
  <si>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</si>
  <si>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</si>
  <si>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</si>
  <si>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</si>
  <si>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</si>
  <si>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</si>
  <si>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</si>
  <si>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</si>
  <si>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</si>
  <si>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</si>
  <si>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</si>
  <si>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</si>
  <si>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</si>
  <si>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</si>
  <si>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</si>
  <si>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</si>
  <si>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</si>
  <si>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</si>
  <si>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</si>
  <si>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</si>
  <si>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</si>
  <si>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</si>
  <si>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</si>
  <si>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</si>
  <si>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</si>
  <si>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</si>
  <si>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</si>
  <si>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</si>
  <si>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</si>
  <si>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</si>
  <si>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</si>
  <si>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</si>
  <si>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</si>
  <si>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</si>
  <si>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</si>
  <si>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</si>
  <si>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</si>
  <si>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</si>
  <si>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</si>
  <si>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</si>
  <si>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</si>
  <si>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</si>
  <si>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</si>
  <si>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</si>
  <si>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</si>
  <si>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</si>
  <si>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</si>
  <si>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</si>
  <si>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</si>
  <si>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</si>
  <si>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</si>
  <si>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</si>
  <si>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</si>
  <si>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</si>
  <si>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</si>
  <si>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</si>
  <si>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</si>
  <si>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</si>
  <si>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</si>
  <si>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</si>
  <si>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</si>
  <si>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</si>
  <si>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</si>
  <si>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</si>
  <si>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</si>
  <si>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</si>
  <si>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</si>
  <si>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</si>
  <si>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</si>
  <si>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</si>
  <si>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</si>
  <si>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</si>
  <si>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</si>
  <si>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</si>
  <si>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</si>
  <si>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</si>
  <si>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</si>
  <si>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</si>
  <si>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</si>
  <si>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</si>
  <si>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</si>
  <si>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</si>
  <si>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</si>
  <si>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</si>
  <si>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</si>
  <si>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</si>
  <si>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</si>
  <si>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</si>
  <si>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</si>
  <si>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</si>
  <si>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</si>
  <si>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</si>
  <si>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</si>
  <si>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</si>
  <si>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</si>
  <si>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</si>
  <si>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</si>
  <si>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</si>
  <si>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</si>
  <si>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</si>
  <si>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</si>
  <si>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</si>
  <si>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</si>
  <si>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</si>
  <si>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</si>
  <si>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</si>
  <si>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</si>
  <si>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</si>
  <si>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</si>
  <si>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</si>
  <si>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</si>
  <si>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</si>
  <si>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</si>
  <si>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</si>
  <si>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</si>
  <si>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</si>
  <si>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</si>
  <si>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</si>
  <si>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</si>
  <si>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</si>
  <si>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</si>
  <si>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</si>
  <si>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</si>
  <si>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</si>
  <si>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</si>
  <si>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</si>
  <si>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</si>
  <si>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</si>
  <si>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</si>
  <si>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</si>
  <si>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</si>
  <si>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</si>
  <si>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</si>
  <si>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</si>
  <si>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</si>
  <si>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</si>
  <si>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</si>
  <si>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</si>
  <si>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</si>
  <si>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</si>
  <si>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</si>
  <si>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</si>
  <si>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</si>
  <si>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</si>
  <si>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</si>
  <si>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</si>
  <si>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</si>
  <si>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</si>
  <si>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</si>
  <si>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</si>
  <si>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</si>
  <si>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</si>
  <si>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</si>
  <si>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</si>
  <si>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</si>
  <si>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</si>
  <si>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</si>
  <si>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</si>
  <si>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</si>
  <si>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</si>
  <si>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</si>
  <si>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</si>
  <si>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</si>
  <si>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</si>
  <si>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</si>
  <si>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</si>
  <si>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</si>
  <si>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</si>
  <si>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</si>
  <si>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</si>
  <si>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</si>
  <si>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</si>
  <si>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</si>
  <si>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</si>
  <si>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</si>
  <si>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</si>
  <si>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</si>
  <si>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</si>
  <si>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</si>
  <si>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</si>
  <si>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</si>
  <si>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</si>
  <si>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</si>
  <si>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</si>
  <si>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</si>
  <si>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</si>
  <si>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</si>
  <si>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</si>
  <si>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</si>
  <si>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</si>
  <si>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</si>
  <si>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</si>
  <si>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</si>
  <si>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</si>
  <si>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</si>
  <si>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</si>
  <si>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</si>
  <si>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</si>
  <si>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</si>
  <si>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</si>
  <si>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</si>
  <si>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</si>
  <si>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</si>
  <si>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</si>
  <si>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</si>
  <si>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</si>
  <si>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</si>
  <si>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</si>
  <si>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</si>
  <si>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</si>
  <si>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</si>
  <si>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</si>
  <si>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</si>
  <si>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</si>
  <si>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</si>
  <si>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</si>
  <si>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</si>
  <si>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</si>
  <si>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</si>
  <si>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</si>
  <si>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</si>
  <si>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</si>
  <si>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</si>
  <si>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</si>
  <si>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</si>
  <si>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</si>
  <si>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</si>
  <si>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</si>
  <si>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</si>
  <si>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</si>
  <si>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</si>
  <si>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</si>
  <si>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</si>
  <si>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</si>
  <si>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</si>
  <si>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</si>
  <si>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</si>
  <si>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</si>
  <si>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</si>
  <si>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</si>
  <si>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</si>
  <si>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</si>
  <si>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</si>
  <si>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</si>
  <si>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</si>
  <si>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</si>
  <si>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</si>
  <si>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</si>
  <si>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</si>
  <si>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</si>
  <si>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</si>
  <si>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</si>
  <si>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</si>
  <si>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</si>
  <si>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</si>
  <si>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</si>
  <si>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</si>
  <si>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</si>
  <si>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</si>
  <si>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</si>
  <si>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</si>
  <si>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</si>
  <si>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</si>
  <si>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</si>
  <si>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</si>
  <si>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</si>
  <si>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</si>
  <si>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</si>
  <si>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</si>
  <si>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</si>
  <si>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</si>
  <si>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</si>
  <si>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</si>
  <si>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</si>
  <si>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</si>
  <si>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</si>
  <si>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</si>
  <si>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</si>
  <si>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</si>
  <si>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</si>
  <si>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</si>
  <si>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</si>
  <si>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</si>
  <si>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</si>
  <si>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</si>
  <si>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</si>
  <si>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</si>
  <si>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</si>
  <si>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</si>
  <si>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</si>
  <si>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</si>
  <si>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</si>
  <si>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</si>
  <si>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</si>
  <si>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</si>
  <si>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</si>
  <si>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</si>
  <si>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</si>
  <si>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</si>
  <si>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</si>
  <si>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</si>
  <si>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</si>
  <si>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</si>
  <si>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</si>
  <si>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</si>
  <si>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</si>
  <si>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</si>
  <si>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</si>
  <si>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</si>
  <si>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</si>
  <si>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</si>
  <si>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</si>
  <si>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</si>
  <si>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</si>
  <si>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</si>
  <si>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</si>
  <si>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</si>
  <si>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</si>
  <si>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</si>
  <si>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</si>
  <si>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</si>
  <si>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</si>
  <si>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</si>
  <si>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</si>
  <si>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</si>
  <si>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</si>
  <si>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</si>
  <si>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</si>
  <si>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</si>
  <si>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</si>
  <si>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</si>
  <si>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</si>
  <si>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</si>
  <si>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</si>
  <si>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</si>
  <si>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</si>
  <si>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</si>
  <si>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</si>
  <si>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</si>
  <si>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</si>
  <si>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</si>
  <si>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</si>
  <si>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</si>
  <si>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</si>
  <si>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</si>
  <si>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</si>
  <si>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</si>
  <si>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</si>
  <si>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</si>
  <si>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</si>
  <si>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</si>
  <si>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</si>
  <si>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</si>
  <si>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</si>
  <si>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</si>
  <si>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</si>
  <si>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</si>
  <si>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</si>
  <si>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</si>
  <si>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</si>
  <si>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</si>
  <si>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</si>
  <si>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</si>
  <si>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</si>
  <si>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</si>
  <si>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</si>
  <si>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</si>
  <si>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</si>
  <si>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</si>
  <si>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</si>
  <si>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</si>
  <si>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</si>
  <si>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</si>
  <si>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</si>
  <si>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</si>
  <si>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</si>
  <si>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</si>
  <si>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</si>
  <si>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</si>
  <si>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</si>
  <si>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</si>
  <si>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</si>
  <si>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</si>
  <si>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</si>
  <si>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</si>
  <si>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</si>
  <si>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</si>
  <si>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</si>
  <si>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</si>
  <si>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</si>
  <si>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</si>
  <si>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</si>
  <si>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</si>
  <si>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</si>
  <si>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</si>
  <si>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</si>
  <si>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</si>
  <si>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</si>
  <si>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</si>
  <si>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</si>
  <si>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</si>
  <si>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</si>
  <si>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</si>
  <si>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</si>
  <si>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</si>
  <si>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</si>
  <si>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</si>
  <si>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</si>
  <si>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</si>
  <si>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</si>
  <si>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</si>
  <si>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</si>
  <si>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</si>
  <si>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</si>
  <si>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</si>
  <si>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</si>
  <si>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</si>
  <si>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</si>
  <si>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</si>
  <si>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</si>
  <si>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</si>
  <si>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</si>
  <si>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</si>
  <si>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</si>
  <si>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</si>
  <si>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</si>
  <si>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</si>
  <si>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</si>
  <si>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</si>
  <si>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</si>
  <si>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</si>
  <si>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</si>
  <si>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</si>
  <si>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</si>
  <si>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</si>
  <si>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</si>
  <si>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</si>
  <si>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</si>
  <si>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</si>
  <si>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</si>
  <si>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</si>
  <si>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</si>
  <si>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</si>
  <si>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</si>
  <si>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</si>
  <si>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</si>
  <si>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</si>
  <si>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</si>
  <si>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</si>
  <si>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</si>
  <si>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</si>
  <si>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</si>
  <si>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</si>
  <si>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</si>
  <si>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</si>
  <si>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</si>
  <si>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</si>
  <si>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</si>
  <si>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</si>
  <si>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</si>
  <si>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</si>
  <si>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</si>
  <si>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</si>
  <si>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</si>
  <si>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</si>
  <si>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</si>
  <si>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</si>
  <si>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</si>
  <si>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</si>
  <si>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</si>
  <si>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</si>
  <si>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</si>
  <si>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</si>
  <si>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</si>
  <si>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</si>
  <si>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</si>
  <si>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</si>
  <si>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</si>
  <si>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</si>
  <si>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</si>
  <si>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</si>
  <si>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</si>
  <si>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</si>
  <si>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</si>
  <si>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</si>
  <si>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</si>
  <si>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</si>
  <si>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</si>
  <si>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</si>
  <si>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</si>
  <si>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</si>
  <si>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</si>
  <si>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</si>
  <si>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</si>
  <si>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</si>
  <si>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</si>
  <si>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</si>
  <si>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</si>
  <si>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</si>
  <si>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</si>
  <si>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</si>
  <si>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</si>
  <si>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</si>
  <si>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</si>
  <si>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</si>
  <si>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</si>
  <si>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</si>
  <si>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</si>
  <si>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</si>
  <si>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</si>
  <si>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</si>
  <si>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</si>
  <si>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</si>
  <si>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</si>
  <si>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</si>
  <si>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</si>
  <si>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</si>
  <si>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</si>
  <si>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</si>
  <si>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</si>
  <si>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</si>
  <si>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</si>
  <si>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</si>
  <si>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</si>
  <si>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</si>
  <si>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</si>
  <si>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</si>
  <si>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</si>
  <si>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</si>
  <si>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</si>
  <si>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</si>
  <si>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</si>
  <si>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</si>
  <si>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</si>
  <si>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</si>
  <si>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</si>
  <si>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</si>
  <si>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</si>
  <si>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</si>
  <si>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</si>
  <si>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</si>
  <si>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</si>
  <si>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</si>
  <si>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</si>
  <si>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</si>
  <si>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</si>
  <si>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</si>
  <si>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</si>
  <si>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</si>
  <si>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</si>
  <si>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</si>
  <si>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</si>
  <si>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</si>
  <si>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</si>
  <si>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</si>
  <si>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</si>
  <si>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</si>
  <si>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</si>
  <si>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</si>
  <si>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</si>
  <si>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</si>
  <si>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</si>
  <si>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</si>
  <si>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</si>
  <si>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</si>
  <si>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</si>
  <si>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</si>
  <si>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</si>
  <si>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</si>
  <si>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</si>
  <si>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</si>
  <si>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</si>
  <si>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</si>
  <si>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</si>
  <si>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</si>
  <si>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</si>
  <si>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</si>
  <si>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</si>
  <si>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</si>
  <si>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</si>
  <si>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</si>
  <si>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</si>
  <si>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</si>
  <si>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</si>
  <si>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</si>
  <si>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</si>
  <si>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</si>
  <si>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</si>
  <si>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</si>
  <si>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</si>
  <si>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</si>
  <si>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</si>
  <si>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</si>
  <si>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</si>
  <si>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</si>
  <si>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</si>
  <si>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</si>
  <si>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</si>
  <si>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</si>
  <si>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</si>
  <si>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</si>
  <si>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</si>
  <si>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</si>
  <si>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</si>
  <si>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</si>
  <si>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</si>
  <si>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</si>
  <si>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</si>
  <si>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</si>
  <si>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</si>
  <si>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</si>
  <si>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</si>
  <si>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</si>
  <si>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</si>
  <si>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</si>
  <si>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</si>
  <si>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</si>
  <si>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</si>
  <si>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</si>
  <si>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</si>
  <si>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</si>
  <si>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</si>
  <si>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</si>
  <si>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</si>
  <si>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</si>
  <si>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</si>
  <si>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</si>
  <si>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</si>
  <si>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</si>
  <si>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</si>
  <si>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</si>
  <si>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</si>
  <si>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</si>
  <si>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</si>
  <si>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</si>
  <si>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</si>
  <si>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</si>
  <si>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</si>
  <si>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</si>
  <si>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</si>
  <si>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</si>
  <si>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</si>
  <si>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</si>
  <si>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</si>
  <si>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</si>
  <si>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</si>
  <si>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</si>
  <si>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</si>
  <si>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</si>
  <si>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</si>
  <si>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</si>
  <si>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</si>
  <si>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</si>
  <si>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</si>
  <si>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</si>
  <si>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</si>
  <si>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</si>
  <si>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</si>
  <si>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</si>
  <si>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</si>
  <si>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</si>
  <si>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</si>
  <si>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</si>
  <si>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</si>
  <si>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</si>
  <si>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</si>
  <si>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</si>
  <si>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</si>
  <si>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</si>
  <si>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</si>
  <si>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</si>
  <si>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</si>
  <si>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</si>
  <si>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</si>
  <si>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</si>
  <si>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</si>
  <si>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</si>
  <si>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</si>
  <si>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</si>
  <si>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</si>
  <si>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</si>
  <si>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</si>
  <si>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</si>
  <si>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</si>
  <si>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</si>
  <si>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</si>
  <si>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</si>
  <si>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</si>
  <si>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</si>
  <si>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</si>
  <si>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</si>
  <si>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</si>
  <si>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</si>
  <si>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</si>
  <si>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</si>
  <si>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</si>
  <si>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</si>
  <si>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</si>
  <si>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</si>
  <si>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</si>
  <si>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</si>
  <si>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</si>
  <si>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</si>
  <si>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</si>
  <si>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</si>
  <si>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</si>
  <si>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</si>
  <si>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</si>
  <si>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</si>
  <si>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</si>
  <si>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</si>
  <si>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</si>
  <si>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</si>
  <si>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</si>
  <si>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</si>
  <si>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</si>
  <si>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</si>
  <si>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</si>
  <si>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</si>
  <si>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</si>
  <si>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</si>
  <si>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</si>
  <si>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</si>
  <si>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</si>
  <si>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</si>
  <si>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</si>
  <si>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</si>
  <si>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</si>
  <si>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</si>
  <si>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</si>
  <si>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</si>
  <si>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</si>
  <si>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</si>
  <si>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</si>
  <si>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</si>
  <si>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</si>
  <si>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</si>
  <si>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</si>
  <si>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</si>
  <si>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</si>
  <si>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</si>
  <si>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</si>
  <si>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</si>
  <si>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</si>
  <si>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</si>
  <si>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</si>
  <si>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</si>
  <si>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</si>
  <si>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</si>
  <si>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</si>
  <si>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</si>
  <si>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</si>
  <si>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</si>
  <si>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</si>
  <si>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</si>
  <si>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</si>
  <si>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</si>
  <si>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</si>
  <si>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</si>
  <si>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</si>
  <si>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</si>
  <si>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</si>
  <si>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</si>
  <si>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</si>
  <si>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</si>
  <si>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</si>
  <si>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</si>
  <si>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</si>
  <si>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</si>
  <si>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</si>
  <si>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</si>
  <si>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</si>
  <si>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</si>
  <si>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</si>
  <si>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</si>
  <si>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</si>
  <si>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</si>
  <si>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</si>
  <si>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</si>
  <si>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</si>
  <si>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</si>
  <si>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</si>
  <si>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</si>
  <si>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</si>
  <si>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</si>
  <si>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</si>
  <si>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</si>
  <si>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</si>
  <si>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</si>
  <si>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</si>
  <si>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</si>
  <si>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</si>
  <si>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</si>
  <si>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</si>
  <si>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</si>
  <si>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</si>
  <si>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</si>
  <si>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</si>
  <si>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</si>
  <si>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</si>
  <si>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</si>
  <si>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</si>
  <si>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</si>
  <si>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</si>
  <si>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</si>
  <si>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</si>
  <si>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</si>
  <si>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</si>
  <si>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</si>
  <si>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</si>
  <si>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</si>
  <si>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</si>
  <si>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</si>
  <si>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</si>
  <si>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</si>
  <si>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</si>
  <si>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</si>
  <si>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</si>
  <si>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</si>
  <si>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</si>
  <si>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</si>
  <si>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</si>
  <si>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</si>
  <si>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</si>
  <si>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</si>
  <si>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</si>
  <si>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</si>
  <si>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</si>
  <si>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</si>
  <si>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</si>
  <si>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</si>
  <si>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</si>
  <si>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</si>
  <si>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</si>
  <si>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</si>
  <si>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</si>
  <si>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</si>
  <si>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</si>
  <si>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</si>
  <si>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</si>
  <si>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</si>
  <si>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</si>
  <si>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</si>
  <si>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</si>
  <si>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</si>
  <si>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</si>
  <si>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</si>
  <si>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</si>
  <si>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</si>
  <si>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</si>
  <si>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</si>
  <si>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</si>
  <si>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</si>
  <si>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</si>
  <si>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</si>
  <si>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</si>
  <si>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</si>
  <si>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</si>
  <si>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</si>
  <si>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</si>
  <si>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</si>
  <si>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</si>
  <si>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</si>
  <si>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</si>
  <si>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</si>
  <si>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</si>
  <si>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</si>
  <si>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</si>
  <si>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</si>
  <si>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</si>
  <si>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</si>
  <si>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</si>
  <si>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</si>
  <si>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</si>
  <si>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</si>
  <si>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</si>
  <si>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</si>
  <si>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</si>
  <si>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</si>
  <si>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</si>
  <si>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</si>
  <si>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</si>
  <si>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</si>
  <si>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</si>
  <si>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</si>
  <si>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</si>
  <si>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</si>
  <si>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</si>
  <si>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</si>
  <si>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</si>
  <si>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</si>
  <si>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</si>
  <si>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</si>
  <si>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</si>
  <si>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</si>
  <si>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</si>
  <si>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</si>
  <si>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</si>
  <si>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</si>
  <si>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</si>
  <si>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</si>
  <si>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</si>
  <si>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</si>
  <si>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</si>
  <si>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</si>
  <si>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</si>
  <si>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</si>
  <si>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</si>
  <si>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</si>
  <si>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</si>
  <si>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</si>
  <si>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</si>
  <si>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</si>
  <si>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</si>
  <si>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</si>
  <si>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</si>
  <si>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</si>
  <si>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</si>
  <si>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</si>
  <si>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</si>
  <si>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</si>
  <si>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</si>
  <si>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</si>
  <si>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</si>
  <si>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</si>
  <si>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</si>
  <si>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</si>
  <si>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</si>
  <si>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</si>
  <si>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</si>
  <si>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</si>
  <si>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</si>
  <si>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</si>
  <si>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</si>
  <si>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</si>
  <si>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</si>
  <si>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</si>
  <si>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</si>
  <si>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</si>
  <si>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</si>
  <si>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</si>
  <si>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</si>
  <si>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</si>
  <si>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</si>
  <si>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</si>
  <si>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</si>
  <si>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</si>
  <si>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</si>
  <si>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</si>
  <si>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</si>
  <si>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</si>
  <si>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</si>
  <si>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</si>
  <si>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</si>
  <si>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</si>
  <si>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</si>
  <si>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</si>
  <si>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</si>
  <si>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</si>
  <si>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</si>
  <si>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</si>
  <si>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</si>
  <si>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</si>
  <si>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</si>
  <si>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</si>
  <si>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</si>
  <si>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</si>
  <si>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</si>
  <si>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</si>
  <si>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</si>
  <si>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</si>
  <si>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</si>
  <si>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</si>
  <si>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</si>
  <si>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</si>
  <si>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</si>
  <si>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</si>
  <si>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</si>
  <si>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</si>
  <si>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</si>
  <si>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</si>
  <si>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</si>
  <si>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</si>
  <si>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</si>
  <si>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</si>
  <si>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</si>
  <si>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</si>
  <si>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</si>
  <si>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</si>
  <si>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</si>
  <si>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</si>
  <si>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</si>
  <si>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</si>
  <si>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</si>
  <si>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</si>
  <si>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</si>
  <si>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</si>
  <si>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</si>
  <si>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</si>
  <si>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</si>
  <si>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</si>
  <si>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</si>
  <si>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</si>
  <si>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</si>
  <si>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</si>
  <si>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</si>
  <si>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</si>
  <si>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</si>
  <si>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</si>
  <si>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</si>
  <si>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</si>
  <si>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</si>
  <si>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</si>
  <si>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</si>
  <si>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</si>
  <si>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</si>
  <si>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</si>
  <si>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</si>
  <si>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</si>
  <si>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</si>
  <si>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</si>
  <si>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</si>
  <si>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</si>
  <si>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</si>
  <si>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</si>
  <si>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</si>
  <si>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</si>
  <si>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</si>
  <si>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</si>
  <si>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</si>
  <si>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</si>
  <si>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</si>
  <si>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</si>
  <si>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</si>
  <si>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</si>
  <si>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</si>
  <si>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</si>
  <si>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</si>
  <si>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</si>
  <si>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</si>
  <si>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</si>
  <si>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</si>
  <si>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</si>
  <si>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</si>
  <si>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</si>
  <si>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</si>
  <si>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</si>
  <si>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</si>
  <si>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</si>
  <si>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</si>
  <si>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</si>
  <si>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</si>
  <si>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</si>
  <si>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</si>
  <si>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</si>
  <si>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</si>
  <si>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</si>
  <si>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</si>
  <si>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</si>
  <si>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</si>
  <si>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</si>
  <si>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</si>
  <si>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</si>
  <si>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</si>
  <si>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</si>
  <si>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</si>
  <si>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</si>
  <si>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</si>
  <si>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</si>
  <si>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</si>
  <si>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</si>
  <si>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</si>
  <si>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</si>
  <si>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</si>
  <si>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</si>
  <si>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</si>
  <si>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</si>
  <si>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</si>
  <si>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</si>
  <si>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</si>
  <si>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</si>
  <si>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</si>
  <si>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</si>
  <si>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</si>
  <si>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</si>
  <si>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</si>
  <si>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</si>
  <si>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</si>
  <si>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</si>
  <si>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</si>
  <si>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</si>
  <si>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</si>
  <si>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</si>
  <si>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</si>
  <si>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</si>
  <si>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</si>
  <si>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</si>
  <si>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</si>
  <si>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</si>
  <si>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</si>
  <si>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</si>
  <si>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</si>
  <si>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</si>
  <si>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</si>
  <si>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</si>
  <si>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</si>
  <si>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</si>
  <si>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</si>
  <si>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</si>
  <si>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</si>
  <si>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</si>
  <si>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</si>
  <si>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</si>
  <si>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</si>
  <si>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</si>
  <si>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</si>
  <si>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</si>
  <si>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</si>
  <si>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</si>
  <si>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</si>
  <si>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</si>
  <si>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</si>
  <si>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</si>
  <si>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</si>
  <si>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</si>
  <si>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</si>
  <si>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</si>
  <si>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</si>
  <si>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</si>
  <si>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</si>
  <si>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</si>
  <si>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</si>
  <si>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</si>
  <si>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</si>
  <si>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</si>
  <si>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</si>
  <si>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</si>
  <si>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</si>
  <si>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</si>
  <si>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</si>
  <si>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</si>
  <si>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</si>
  <si>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</si>
  <si>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</si>
  <si>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</si>
  <si>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</si>
  <si>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</si>
  <si>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</si>
  <si>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</si>
  <si>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</si>
  <si>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</si>
  <si>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</si>
  <si>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</si>
  <si>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</si>
  <si>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</si>
  <si>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</si>
  <si>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</si>
  <si>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</si>
  <si>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</si>
  <si>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</si>
  <si>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</si>
  <si>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</si>
  <si>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</si>
  <si>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</si>
  <si>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</si>
  <si>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</si>
  <si>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</si>
  <si>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</si>
  <si>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</si>
  <si>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</si>
  <si>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</si>
  <si>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</si>
  <si>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</si>
  <si>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</si>
  <si>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</si>
  <si>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</si>
  <si>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</si>
  <si>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</si>
  <si>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</si>
  <si>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</si>
  <si>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</si>
  <si>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</si>
  <si>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</si>
  <si>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</si>
  <si>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</si>
  <si>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</si>
  <si>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</si>
  <si>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</si>
  <si>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</si>
  <si>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</si>
  <si>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</si>
  <si>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</si>
  <si>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</si>
  <si>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</si>
  <si>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</si>
  <si>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</si>
  <si>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</si>
  <si>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</si>
  <si>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</si>
  <si>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</si>
  <si>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</si>
  <si>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</si>
  <si>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</si>
  <si>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</si>
  <si>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</si>
  <si>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</si>
  <si>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</si>
  <si>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</si>
  <si>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</si>
  <si>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</si>
  <si>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</si>
  <si>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</si>
  <si>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</si>
  <si>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</si>
  <si>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</si>
  <si>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</si>
  <si>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</si>
  <si>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</si>
  <si>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</si>
  <si>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</si>
  <si>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</si>
  <si>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</si>
  <si>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</si>
  <si>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</si>
  <si>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</si>
  <si>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</si>
  <si>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</si>
  <si>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</si>
  <si>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</si>
  <si>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</si>
  <si>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</si>
  <si>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</si>
  <si>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</si>
  <si>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</si>
  <si>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</si>
  <si>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</si>
  <si>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</si>
  <si>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</si>
  <si>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</si>
  <si>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</si>
  <si>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</si>
  <si>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</si>
  <si>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</si>
  <si>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</si>
  <si>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</si>
  <si>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</si>
  <si>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</si>
  <si>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</si>
  <si>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</si>
  <si>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</si>
  <si>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</si>
  <si>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</si>
  <si>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</si>
  <si>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</si>
  <si>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</si>
  <si>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</si>
  <si>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</si>
  <si>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</si>
  <si>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</si>
  <si>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</si>
  <si>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</si>
  <si>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</si>
  <si>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</si>
  <si>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</si>
  <si>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</si>
  <si>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</si>
  <si>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</si>
  <si>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</si>
  <si>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</si>
  <si>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</si>
  <si>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</si>
  <si>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</si>
  <si>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</si>
  <si>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</si>
  <si>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</si>
  <si>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</si>
  <si>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</si>
  <si>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</si>
  <si>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</si>
  <si>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</si>
  <si>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</si>
  <si>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</si>
  <si>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</si>
  <si>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</si>
  <si>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</si>
  <si>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</si>
  <si>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</si>
  <si>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</si>
  <si>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</si>
  <si>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</si>
  <si>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</si>
  <si>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</si>
  <si>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</si>
  <si>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</si>
  <si>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</si>
  <si>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</si>
  <si>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</si>
  <si>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</si>
  <si>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</si>
  <si>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</si>
  <si>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</si>
  <si>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</si>
  <si>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</si>
  <si>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</si>
  <si>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</si>
  <si>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</si>
  <si>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</si>
  <si>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</si>
  <si>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</si>
  <si>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</si>
  <si>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</si>
  <si>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</si>
  <si>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</si>
  <si>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</si>
  <si>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</si>
  <si>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</si>
  <si>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</si>
  <si>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</si>
  <si>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</si>
  <si>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</si>
  <si>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</si>
  <si>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</si>
  <si>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</si>
  <si>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</si>
  <si>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</si>
  <si>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</si>
  <si>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</si>
  <si>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</si>
  <si>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</si>
  <si>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</si>
  <si>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</si>
  <si>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</si>
  <si>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</si>
  <si>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</si>
  <si>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</si>
  <si>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</si>
  <si>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</si>
  <si>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</si>
  <si>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</si>
  <si>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</si>
  <si>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</si>
  <si>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</si>
  <si>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</si>
  <si>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</si>
  <si>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</si>
  <si>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</si>
  <si>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</si>
  <si>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</si>
  <si>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</si>
  <si>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</si>
  <si>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</si>
  <si>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</si>
  <si>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</si>
  <si>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</si>
  <si>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</si>
  <si>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</si>
  <si>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</si>
  <si>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</si>
  <si>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</si>
  <si>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</si>
  <si>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</si>
  <si>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</si>
  <si>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</si>
  <si>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</si>
  <si>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</si>
  <si>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</si>
  <si>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</si>
  <si>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</si>
  <si>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</si>
  <si>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</si>
  <si>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</si>
  <si>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</si>
  <si>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</si>
  <si>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</si>
  <si>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</si>
  <si>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</si>
  <si>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</si>
  <si>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</si>
  <si>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</si>
  <si>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</si>
  <si>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</si>
  <si>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</si>
  <si>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</si>
  <si>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</si>
  <si>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</si>
  <si>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</si>
  <si>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</si>
  <si>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</si>
  <si>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</si>
  <si>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</si>
  <si>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</si>
  <si>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</si>
  <si>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</si>
  <si>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</si>
  <si>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</si>
  <si>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</si>
  <si>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</si>
  <si>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</si>
  <si>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</si>
  <si>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</si>
  <si>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</si>
  <si>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</si>
  <si>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</si>
  <si>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</si>
  <si>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</si>
  <si>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</si>
  <si>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</si>
  <si>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</si>
  <si>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</si>
  <si>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</si>
  <si>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</si>
  <si>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</si>
  <si>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</si>
  <si>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</si>
  <si>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</si>
  <si>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</si>
  <si>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</si>
  <si>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</si>
  <si>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</si>
  <si>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</si>
  <si>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</si>
  <si>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</si>
  <si>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</si>
  <si>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</si>
  <si>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</si>
  <si>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</si>
  <si>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</si>
  <si>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</si>
  <si>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</si>
  <si>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</si>
  <si>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</si>
  <si>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</si>
  <si>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</si>
  <si>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</si>
  <si>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</si>
  <si>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</si>
  <si>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</si>
  <si>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</si>
  <si>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</si>
  <si>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</si>
  <si>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</si>
  <si>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</si>
  <si>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</si>
  <si>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</si>
  <si>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</si>
  <si>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</si>
  <si>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</si>
  <si>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</si>
  <si>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</si>
  <si>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</si>
  <si>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</si>
  <si>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</si>
  <si>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</si>
  <si>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</si>
  <si>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</si>
  <si>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</si>
  <si>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</si>
  <si>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</si>
  <si>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</si>
  <si>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</si>
  <si>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</si>
  <si>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</si>
  <si>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</si>
  <si>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</si>
  <si>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</si>
  <si>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</si>
  <si>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</si>
  <si>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</si>
  <si>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</si>
  <si>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</si>
  <si>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</si>
  <si>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</si>
  <si>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</si>
  <si>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</si>
  <si>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</si>
  <si>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</si>
  <si>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</si>
  <si>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</si>
  <si>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</si>
  <si>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</si>
  <si>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</si>
  <si>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</si>
  <si>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</si>
  <si>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</si>
  <si>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</si>
  <si>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</si>
  <si>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</si>
  <si>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</si>
  <si>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</si>
  <si>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</si>
  <si>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</si>
  <si>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</si>
  <si>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</si>
  <si>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</si>
  <si>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</si>
  <si>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</si>
  <si>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</si>
  <si>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</si>
  <si>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</si>
  <si>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</si>
  <si>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</si>
  <si>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</si>
  <si>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</si>
  <si>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</si>
  <si>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</si>
  <si>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</si>
  <si>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</si>
  <si>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</si>
  <si>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</si>
  <si>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</si>
  <si>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</si>
  <si>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</si>
  <si>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</si>
  <si>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</si>
  <si>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</si>
  <si>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</si>
  <si>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</si>
  <si>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</si>
  <si>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</si>
  <si>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</si>
  <si>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</si>
  <si>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</si>
  <si>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</si>
  <si>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</si>
  <si>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</si>
  <si>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</si>
  <si>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</si>
  <si>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</si>
  <si>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</si>
  <si>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</si>
  <si>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</si>
  <si>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</si>
  <si>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</si>
  <si>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</si>
  <si>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</si>
  <si>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</si>
  <si>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</si>
  <si>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</si>
  <si>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</si>
  <si>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</si>
  <si>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</si>
  <si>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</si>
  <si>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</si>
  <si>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</si>
  <si>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</si>
  <si>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</si>
  <si>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</si>
  <si>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</si>
  <si>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</si>
  <si>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</si>
  <si>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</si>
  <si>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</si>
  <si>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</si>
  <si>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</si>
  <si>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</si>
  <si>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</si>
  <si>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</si>
  <si>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</si>
  <si>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</si>
  <si>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</si>
  <si>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</si>
  <si>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</si>
  <si>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</si>
  <si>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</si>
  <si>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</si>
  <si>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</si>
  <si>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</si>
  <si>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</si>
  <si>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</si>
  <si>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</si>
  <si>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</si>
  <si>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</si>
  <si>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</si>
  <si>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</si>
  <si>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</si>
  <si>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</si>
  <si>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</si>
  <si>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</si>
  <si>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</si>
  <si>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</si>
  <si>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</si>
  <si>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</si>
  <si>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</si>
  <si>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</si>
  <si>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</si>
  <si>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</si>
  <si>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</si>
  <si>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</si>
  <si>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</si>
  <si>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</si>
  <si>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</si>
  <si>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</si>
  <si>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</si>
  <si>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</si>
  <si>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</si>
  <si>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</si>
  <si>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</si>
  <si>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</si>
  <si>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</si>
  <si>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</si>
  <si>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</si>
  <si>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</si>
  <si>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</si>
  <si>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</si>
  <si>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</si>
  <si>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</si>
  <si>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</si>
  <si>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</si>
  <si>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</si>
  <si>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</si>
  <si>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</si>
  <si>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</si>
  <si>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</si>
  <si>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</si>
  <si>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</si>
  <si>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</si>
  <si>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</si>
  <si>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</si>
  <si>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</si>
  <si>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</si>
  <si>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</si>
  <si>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</si>
  <si>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</si>
  <si>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</si>
  <si>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</si>
  <si>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</si>
  <si>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</si>
  <si>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</si>
  <si>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</si>
  <si>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</si>
  <si>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</si>
  <si>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</si>
  <si>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</si>
  <si>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</si>
  <si>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</si>
  <si>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</si>
  <si>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</si>
  <si>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</si>
  <si>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</si>
  <si>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</si>
  <si>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</si>
  <si>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</si>
  <si>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</si>
  <si>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</si>
  <si>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</si>
  <si>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</si>
  <si>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</si>
  <si>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</si>
  <si>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</si>
  <si>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</si>
  <si>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</si>
  <si>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</si>
  <si>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</si>
  <si>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</si>
  <si>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</si>
  <si>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</si>
  <si>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</si>
  <si>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</si>
  <si>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</si>
  <si>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</si>
  <si>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</si>
  <si>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</si>
  <si>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</si>
  <si>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</si>
  <si>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</si>
  <si>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</si>
  <si>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</si>
  <si>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</si>
  <si>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</si>
  <si>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</si>
  <si>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</si>
  <si>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</si>
  <si>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</si>
  <si>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</si>
  <si>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</si>
  <si>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</si>
  <si>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</si>
  <si>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</si>
  <si>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</si>
  <si>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</si>
  <si>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</si>
  <si>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</si>
  <si>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</si>
  <si>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</si>
  <si>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</si>
  <si>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</si>
  <si>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</si>
  <si>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</si>
  <si>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</si>
  <si>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</si>
  <si>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</si>
  <si>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</si>
  <si>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</si>
  <si>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</si>
  <si>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</si>
  <si>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</si>
  <si>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</si>
  <si>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</si>
  <si>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</si>
  <si>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</si>
  <si>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</si>
  <si>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</si>
  <si>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</si>
  <si>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</si>
  <si>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</si>
  <si>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</si>
  <si>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</si>
  <si>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</si>
  <si>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</si>
  <si>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</si>
  <si>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</si>
  <si>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</si>
  <si>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</si>
  <si>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</si>
  <si>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</si>
  <si>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</si>
  <si>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</si>
  <si>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</si>
  <si>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</si>
  <si>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</si>
  <si>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</si>
  <si>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</si>
  <si>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</si>
  <si>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</si>
  <si>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</si>
  <si>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</si>
  <si>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</si>
  <si>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</si>
  <si>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</si>
  <si>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</si>
  <si>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</si>
  <si>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</si>
  <si>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</si>
  <si>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</si>
  <si>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</si>
  <si>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</si>
  <si>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</si>
  <si>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</si>
  <si>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</si>
  <si>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</si>
  <si>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</si>
  <si>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</si>
  <si>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</si>
  <si>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</si>
  <si>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</si>
  <si>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</si>
  <si>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</si>
  <si>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</si>
  <si>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</si>
  <si>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</si>
  <si>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</si>
  <si>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</si>
  <si>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</si>
  <si>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</si>
  <si>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</si>
  <si>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</si>
  <si>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</si>
  <si>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</si>
  <si>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</si>
  <si>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</si>
  <si>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</si>
  <si>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</si>
  <si>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</si>
  <si>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</si>
  <si>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</si>
  <si>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</si>
  <si>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</si>
  <si>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</si>
  <si>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</si>
  <si>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</si>
  <si>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</si>
  <si>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</si>
  <si>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</si>
  <si>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</si>
  <si>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</si>
  <si>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</si>
  <si>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</si>
  <si>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</si>
  <si>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</si>
  <si>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</si>
  <si>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</si>
  <si>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</si>
  <si>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</si>
  <si>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</si>
  <si>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</si>
  <si>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</si>
  <si>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</si>
  <si>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</si>
  <si>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</si>
  <si>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</si>
  <si>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</si>
  <si>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</si>
  <si>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</si>
  <si>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</si>
  <si>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</si>
  <si>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</si>
  <si>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</si>
  <si>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</si>
  <si>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</si>
  <si>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</si>
  <si>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</si>
  <si>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</si>
  <si>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</si>
  <si>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</si>
  <si>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</si>
  <si>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</si>
  <si>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</si>
  <si>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</si>
  <si>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</si>
  <si>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</si>
  <si>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</si>
  <si>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</si>
  <si>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</si>
  <si>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</si>
  <si>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</si>
  <si>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</si>
  <si>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</si>
  <si>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</si>
  <si>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</si>
  <si>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</si>
  <si>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</si>
  <si>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</si>
  <si>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</si>
  <si>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</si>
  <si>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</si>
  <si>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</si>
  <si>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</si>
  <si>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</si>
  <si>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</si>
  <si>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</si>
  <si>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</si>
  <si>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</si>
  <si>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</si>
  <si>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</si>
  <si>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</si>
  <si>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</si>
  <si>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</si>
  <si>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</si>
  <si>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</si>
  <si>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</si>
  <si>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</si>
  <si>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</si>
  <si>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</si>
  <si>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</si>
  <si>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</si>
  <si>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</si>
  <si>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</si>
  <si>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</si>
  <si>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</si>
  <si>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</si>
  <si>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</si>
  <si>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</si>
  <si>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</si>
  <si>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</si>
  <si>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</si>
  <si>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</si>
  <si>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</si>
  <si>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</si>
  <si>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</si>
  <si>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</si>
  <si>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</si>
  <si>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</si>
  <si>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</si>
  <si>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</si>
  <si>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</si>
  <si>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</si>
  <si>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</si>
  <si>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</si>
  <si>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</si>
  <si>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</si>
  <si>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</si>
  <si>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</si>
  <si>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</si>
  <si>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</si>
  <si>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</si>
  <si>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</si>
  <si>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</si>
  <si>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</si>
  <si>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</si>
  <si>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</si>
  <si>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</si>
  <si>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</si>
  <si>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</si>
  <si>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</si>
  <si>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</si>
  <si>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</si>
  <si>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</si>
  <si>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</si>
  <si>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</si>
  <si>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</si>
  <si>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</si>
  <si>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</si>
  <si>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</si>
  <si>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</si>
  <si>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</si>
  <si>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</si>
  <si>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</si>
  <si>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</si>
  <si>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</si>
  <si>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</si>
  <si>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</si>
  <si>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</si>
  <si>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</si>
  <si>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</si>
  <si>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</si>
  <si>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</si>
  <si>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</si>
  <si>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</si>
  <si>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</si>
  <si>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</si>
  <si>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</si>
  <si>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</si>
  <si>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</si>
  <si>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</si>
  <si>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</si>
  <si>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</si>
  <si>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</si>
  <si>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</si>
  <si>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</si>
  <si>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</si>
  <si>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</si>
  <si>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</si>
  <si>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</si>
  <si>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</si>
  <si>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</si>
  <si>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</si>
  <si>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</si>
  <si>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</si>
  <si>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</si>
  <si>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</si>
  <si>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</si>
  <si>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</si>
  <si>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</si>
  <si>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</si>
  <si>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</si>
  <si>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</si>
  <si>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</si>
  <si>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</si>
  <si>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</si>
  <si>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</si>
  <si>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</si>
  <si>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</si>
  <si>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</si>
  <si>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</si>
  <si>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</si>
  <si>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</si>
  <si>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</si>
  <si>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</si>
  <si>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</si>
  <si>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</si>
  <si>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</si>
  <si>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</si>
  <si>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</si>
  <si>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</si>
  <si>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</si>
  <si>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</si>
  <si>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</si>
  <si>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</si>
  <si>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</si>
  <si>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</si>
  <si>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</si>
  <si>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</si>
  <si>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</si>
  <si>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</si>
  <si>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</si>
  <si>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</si>
  <si>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</si>
  <si>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</si>
  <si>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</si>
  <si>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</si>
  <si>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</si>
  <si>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</si>
  <si>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</si>
  <si>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</si>
  <si>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</si>
  <si>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</si>
  <si>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</si>
  <si>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</si>
  <si>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</si>
  <si>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</si>
  <si>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</si>
  <si>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</si>
  <si>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</si>
  <si>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</si>
  <si>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</si>
  <si>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</si>
  <si>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</si>
  <si>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</si>
  <si>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</si>
  <si>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</si>
  <si>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</si>
  <si>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</si>
  <si>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</si>
  <si>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</si>
  <si>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</si>
  <si>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</si>
  <si>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</si>
  <si>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</si>
  <si>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</si>
  <si>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</si>
  <si>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</si>
  <si>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</si>
  <si>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</si>
  <si>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</si>
  <si>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</si>
  <si>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</si>
  <si>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</si>
  <si>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</si>
  <si>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</si>
  <si>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</si>
  <si>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</si>
  <si>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</si>
  <si>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</si>
  <si>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</si>
  <si>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</si>
  <si>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</si>
  <si>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</si>
  <si>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</si>
  <si>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</si>
  <si>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</si>
  <si>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</si>
  <si>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</si>
  <si>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</si>
  <si>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</si>
  <si>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</si>
  <si>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</si>
  <si>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</si>
  <si>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</si>
  <si>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</si>
  <si>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</si>
  <si>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</si>
  <si>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</si>
  <si>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</si>
  <si>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</si>
  <si>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</si>
  <si>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</si>
  <si>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</si>
  <si>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</si>
  <si>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</si>
  <si>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</si>
  <si>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</si>
  <si>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</si>
  <si>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</si>
  <si>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</si>
  <si>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</si>
  <si>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</si>
  <si>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</si>
  <si>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</si>
  <si>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</si>
  <si>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</si>
  <si>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</si>
  <si>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</si>
  <si>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</si>
  <si>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</si>
  <si>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</si>
  <si>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</si>
  <si>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</si>
  <si>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</si>
  <si>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</si>
  <si>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</si>
  <si>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</si>
  <si>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</si>
  <si>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</si>
  <si>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</si>
  <si>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</si>
  <si>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</si>
  <si>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</si>
  <si>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</si>
  <si>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</si>
  <si>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</si>
  <si>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</si>
  <si>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</si>
  <si>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</si>
  <si>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</si>
  <si>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</si>
  <si>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</si>
  <si>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</si>
  <si>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</si>
  <si>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</si>
  <si>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</si>
  <si>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</si>
  <si>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</si>
  <si>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</si>
  <si>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</si>
  <si>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</si>
  <si>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</si>
  <si>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</si>
  <si>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</si>
  <si>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</si>
  <si>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</si>
  <si>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</si>
  <si>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</si>
  <si>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</si>
  <si>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</si>
  <si>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</si>
  <si>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</si>
  <si>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</si>
  <si>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</si>
  <si>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</si>
  <si>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</si>
  <si>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</si>
  <si>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</si>
  <si>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</si>
  <si>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</si>
  <si>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</si>
  <si>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</si>
  <si>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</si>
  <si>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</si>
  <si>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</si>
  <si>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</si>
  <si>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</si>
  <si>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</si>
  <si>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</si>
  <si>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</si>
  <si>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</si>
  <si>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</si>
  <si>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</si>
  <si>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</si>
  <si>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</si>
  <si>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</si>
  <si>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</si>
  <si>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</si>
  <si>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</si>
  <si>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</si>
  <si>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</si>
  <si>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</si>
  <si>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</si>
  <si>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</si>
  <si>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</si>
  <si>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</si>
  <si>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</si>
  <si>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</si>
  <si>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</si>
  <si>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</si>
  <si>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</si>
  <si>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</si>
  <si>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</si>
  <si>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</si>
  <si>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</si>
  <si>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</si>
  <si>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</si>
  <si>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</si>
  <si>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</si>
  <si>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</si>
  <si>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</si>
  <si>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</si>
  <si>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</si>
  <si>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</si>
  <si>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</si>
  <si>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</si>
  <si>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</si>
  <si>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</si>
  <si>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</si>
  <si>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</si>
  <si>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</si>
  <si>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</si>
  <si>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</si>
  <si>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</si>
  <si>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</si>
  <si>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</si>
  <si>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</si>
  <si>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</si>
  <si>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</si>
  <si>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</si>
  <si>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</si>
  <si>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</si>
  <si>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</si>
  <si>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</si>
  <si>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</si>
  <si>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</si>
  <si>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</si>
  <si>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</si>
  <si>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</si>
  <si>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</si>
  <si>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</si>
  <si>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</si>
  <si>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</si>
  <si>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</si>
  <si>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</si>
  <si>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</si>
  <si>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</si>
  <si>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</si>
  <si>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</si>
  <si>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</si>
  <si>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</si>
  <si>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</si>
  <si>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</si>
  <si>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</si>
  <si>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</si>
  <si>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</si>
  <si>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</si>
  <si>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</si>
  <si>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</si>
  <si>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</si>
  <si>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</si>
  <si>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</si>
  <si>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</si>
  <si>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</si>
  <si>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</si>
  <si>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</si>
  <si>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</si>
  <si>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</si>
  <si>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</si>
  <si>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</si>
  <si>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</si>
  <si>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</si>
  <si>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</si>
  <si>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</si>
  <si>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</si>
  <si>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</si>
  <si>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</si>
  <si>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</si>
  <si>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</si>
  <si>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</si>
  <si>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</si>
  <si>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</si>
  <si>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</si>
  <si>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</si>
  <si>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</si>
  <si>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</si>
  <si>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</si>
  <si>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</si>
  <si>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</si>
  <si>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</si>
  <si>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</si>
  <si>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</si>
  <si>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</si>
  <si>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</si>
  <si>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</si>
  <si>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</si>
  <si>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</si>
  <si>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</si>
  <si>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</si>
  <si>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</si>
  <si>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</si>
  <si>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</si>
  <si>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</si>
  <si>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</si>
  <si>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</si>
  <si>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</si>
  <si>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</si>
  <si>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</si>
  <si>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</si>
  <si>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</si>
  <si>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</si>
  <si>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</si>
  <si>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</si>
  <si>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</si>
  <si>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</si>
  <si>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</si>
  <si>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</si>
  <si>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</si>
  <si>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</si>
  <si>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</si>
  <si>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</si>
  <si>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</si>
  <si>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</si>
  <si>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</si>
  <si>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</si>
  <si>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</si>
  <si>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</si>
  <si>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</si>
  <si>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</si>
  <si>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</si>
  <si>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</si>
  <si>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</si>
  <si>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</si>
  <si>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</si>
  <si>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</si>
  <si>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</si>
  <si>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</si>
  <si>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</si>
  <si>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</si>
  <si>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</si>
  <si>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</si>
  <si>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</si>
  <si>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</si>
  <si>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</si>
  <si>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</si>
  <si>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</si>
  <si>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</si>
  <si>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</si>
  <si>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</si>
  <si>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</si>
  <si>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</si>
  <si>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</si>
  <si>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</si>
  <si>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</si>
  <si>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</si>
  <si>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</si>
  <si>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</si>
  <si>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</si>
  <si>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</si>
  <si>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</si>
  <si>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</si>
  <si>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</si>
  <si>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</si>
  <si>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</si>
  <si>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</si>
  <si>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</si>
  <si>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</si>
  <si>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</si>
  <si>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</si>
  <si>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</si>
  <si>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</si>
  <si>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</si>
  <si>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</si>
  <si>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</si>
  <si>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</si>
  <si>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</si>
  <si>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</si>
  <si>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</si>
  <si>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</si>
  <si>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</si>
  <si>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</si>
  <si>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</si>
  <si>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</si>
  <si>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</si>
  <si>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</si>
  <si>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</si>
  <si>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</si>
  <si>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</si>
  <si>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</si>
  <si>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</si>
  <si>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</si>
  <si>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</si>
  <si>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</si>
  <si>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</si>
  <si>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</si>
  <si>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</si>
  <si>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</si>
  <si>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</si>
  <si>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</si>
  <si>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</si>
  <si>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</si>
  <si>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</si>
  <si>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</si>
  <si>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</si>
  <si>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</si>
  <si>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</si>
  <si>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</si>
  <si>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</si>
  <si>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</si>
  <si>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</si>
  <si>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</si>
  <si>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</si>
  <si>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</si>
  <si>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</si>
  <si>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</si>
  <si>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</si>
  <si>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</si>
  <si>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</si>
  <si>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</si>
  <si>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</si>
  <si>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</si>
  <si>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</si>
  <si>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</si>
  <si>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</si>
  <si>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</si>
  <si>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</si>
  <si>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</si>
  <si>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</si>
  <si>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</si>
  <si>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</si>
  <si>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</si>
  <si>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</si>
  <si>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</si>
  <si>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</si>
  <si>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</si>
  <si>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</si>
  <si>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</si>
  <si>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</si>
  <si>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</si>
  <si>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</si>
  <si>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</si>
  <si>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</si>
  <si>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</si>
  <si>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</si>
  <si>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</si>
  <si>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</si>
  <si>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</si>
  <si>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</si>
  <si>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</si>
  <si>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</si>
  <si>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</si>
  <si>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</si>
  <si>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</si>
  <si>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</si>
  <si>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</si>
  <si>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</si>
  <si>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</si>
  <si>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</si>
  <si>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</si>
  <si>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</si>
  <si>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</si>
  <si>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</si>
  <si>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</si>
  <si>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</si>
  <si>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</si>
  <si>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</si>
  <si>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</si>
  <si>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</si>
  <si>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</si>
  <si>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</si>
  <si>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</si>
  <si>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</si>
  <si>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</si>
  <si>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</si>
  <si>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</si>
  <si>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</si>
  <si>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</si>
  <si>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</si>
  <si>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</si>
  <si>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</si>
  <si>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</si>
  <si>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</si>
  <si>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</si>
  <si>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</si>
  <si>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</si>
  <si>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</si>
  <si>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</si>
  <si>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</si>
  <si>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</si>
  <si>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</si>
  <si>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</si>
  <si>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</si>
  <si>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</si>
  <si>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</si>
  <si>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</si>
  <si>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</si>
  <si>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</si>
  <si>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</si>
  <si>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</si>
  <si>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</si>
  <si>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</si>
  <si>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</si>
  <si>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</si>
  <si>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</si>
  <si>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</si>
  <si>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</si>
  <si>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</si>
  <si>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</si>
  <si>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</si>
  <si>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</si>
  <si>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</si>
  <si>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</si>
  <si>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</si>
  <si>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</si>
  <si>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</si>
  <si>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</si>
  <si>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</si>
  <si>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</si>
  <si>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</si>
  <si>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</si>
  <si>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</si>
  <si>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</si>
  <si>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</si>
  <si>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</si>
  <si>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</si>
  <si>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</si>
  <si>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</si>
  <si>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</si>
  <si>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</si>
  <si>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</si>
  <si>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</si>
  <si>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</si>
  <si>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</si>
  <si>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</si>
  <si>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</si>
  <si>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</si>
  <si>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</si>
  <si>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</si>
  <si>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</si>
  <si>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</si>
  <si>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</si>
  <si>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</si>
  <si>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</si>
  <si>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</si>
  <si>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</si>
  <si>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</si>
  <si>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</si>
  <si>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</si>
  <si>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</si>
  <si>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</si>
  <si>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</si>
  <si>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</si>
  <si>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</si>
  <si>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</si>
  <si>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</si>
  <si>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</si>
  <si>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</si>
  <si>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</si>
  <si>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</si>
  <si>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</si>
  <si>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</si>
  <si>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</si>
  <si>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</si>
  <si>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</si>
  <si>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</si>
  <si>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</si>
  <si>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</si>
  <si>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</si>
  <si>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</si>
  <si>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</si>
  <si>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</si>
  <si>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</si>
  <si>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</si>
  <si>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</si>
  <si>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</si>
  <si>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</si>
  <si>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</si>
  <si>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</si>
  <si>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</si>
  <si>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</si>
  <si>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</si>
  <si>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</si>
  <si>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</si>
  <si>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</si>
  <si>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</si>
  <si>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</si>
  <si>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</si>
  <si>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</si>
  <si>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</si>
  <si>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</si>
  <si>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</si>
  <si>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</si>
  <si>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</si>
  <si>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</si>
  <si>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</si>
  <si>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</si>
  <si>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</si>
  <si>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</si>
  <si>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</si>
  <si>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</si>
  <si>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</si>
  <si>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</si>
  <si>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</si>
  <si>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</si>
  <si>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</si>
  <si>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</si>
  <si>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</si>
  <si>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</si>
  <si>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</si>
  <si>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</si>
  <si>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</si>
  <si>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</si>
  <si>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</si>
  <si>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</si>
  <si>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</si>
  <si>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</si>
  <si>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</si>
  <si>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</si>
  <si>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</si>
  <si>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</si>
  <si>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</si>
  <si>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</si>
  <si>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</si>
  <si>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</si>
  <si>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</si>
  <si>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</si>
  <si>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</si>
  <si>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</si>
  <si>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</si>
  <si>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</si>
  <si>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</si>
  <si>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</si>
  <si>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</si>
  <si>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</si>
  <si>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</si>
  <si>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</si>
  <si>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</si>
  <si>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</si>
  <si>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</si>
  <si>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</si>
  <si>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</si>
  <si>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</si>
  <si>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</si>
  <si>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</si>
  <si>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</si>
  <si>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</si>
  <si>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</si>
  <si>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</si>
  <si>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</si>
  <si>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</si>
  <si>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</si>
  <si>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</si>
  <si>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</si>
  <si>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</si>
  <si>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</si>
  <si>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</si>
  <si>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</si>
  <si>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</si>
  <si>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</si>
  <si>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</si>
  <si>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</si>
  <si>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</si>
  <si>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</si>
  <si>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</si>
  <si>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</si>
  <si>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</si>
  <si>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</si>
  <si>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</si>
  <si>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</si>
  <si>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</si>
  <si>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</si>
  <si>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</si>
  <si>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</si>
  <si>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</si>
  <si>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</si>
  <si>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</si>
  <si>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</si>
  <si>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</si>
  <si>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</si>
  <si>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</si>
  <si>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</si>
  <si>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</si>
  <si>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</si>
  <si>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</si>
  <si>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</si>
  <si>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</si>
  <si>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</si>
  <si>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</si>
  <si>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</si>
  <si>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</si>
  <si>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</si>
  <si>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</si>
  <si>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</si>
  <si>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</si>
  <si>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</si>
  <si>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</si>
  <si>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</si>
  <si>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</si>
  <si>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</si>
  <si>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</si>
  <si>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</si>
  <si>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</si>
  <si>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</si>
  <si>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</si>
  <si>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</si>
  <si>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</si>
  <si>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</si>
  <si>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</si>
  <si>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</si>
  <si>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</si>
  <si>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</si>
  <si>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</si>
  <si>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</si>
  <si>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</si>
  <si>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</si>
  <si>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</si>
  <si>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</si>
  <si>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</si>
  <si>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</si>
  <si>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</si>
  <si>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</si>
  <si>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</si>
  <si>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</si>
  <si>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</si>
  <si>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</si>
  <si>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</si>
  <si>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</si>
  <si>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</si>
  <si>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</si>
  <si>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</si>
  <si>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</si>
  <si>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</si>
  <si>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</si>
  <si>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</si>
  <si>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</si>
  <si>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</si>
  <si>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</si>
  <si>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</si>
  <si>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</si>
  <si>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</si>
  <si>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</si>
  <si>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</si>
  <si>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</si>
  <si>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</si>
  <si>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</si>
  <si>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</si>
  <si>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</si>
  <si>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</si>
  <si>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</si>
  <si>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</si>
  <si>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</si>
  <si>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</si>
  <si>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</si>
  <si>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</si>
  <si>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</si>
  <si>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</si>
  <si>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</si>
  <si>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</si>
  <si>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</si>
  <si>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</si>
  <si>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</si>
  <si>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</si>
  <si>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</si>
  <si>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</si>
  <si>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</si>
  <si>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</si>
  <si>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</si>
  <si>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</si>
  <si>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</si>
  <si>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</si>
  <si>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</si>
  <si>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</si>
  <si>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</si>
  <si>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</si>
  <si>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</si>
  <si>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</si>
  <si>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</si>
  <si>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</si>
  <si>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</si>
  <si>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</si>
  <si>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</si>
  <si>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</si>
  <si>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</si>
  <si>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</si>
  <si>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</si>
  <si>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</si>
  <si>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</si>
  <si>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</si>
  <si>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</si>
  <si>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</si>
  <si>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</si>
  <si>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</si>
  <si>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</si>
  <si>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</si>
  <si>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</si>
  <si>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</si>
  <si>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</si>
  <si>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</si>
  <si>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</si>
  <si>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</si>
  <si>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</si>
  <si>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</si>
  <si>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</si>
  <si>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</si>
  <si>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</si>
  <si>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</si>
  <si>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</si>
  <si>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</si>
  <si>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</si>
  <si>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</si>
  <si>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</si>
  <si>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</si>
  <si>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</si>
  <si>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</si>
  <si>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</si>
  <si>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</si>
  <si>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</si>
  <si>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</si>
  <si>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</si>
  <si>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</si>
  <si>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</si>
  <si>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</si>
  <si>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</si>
  <si>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</si>
  <si>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</si>
  <si>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</si>
  <si>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</si>
  <si>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</si>
  <si>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</si>
  <si>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</si>
  <si>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</si>
  <si>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</si>
  <si>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</si>
  <si>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</si>
  <si>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</si>
  <si>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</si>
  <si>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</si>
  <si>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</si>
  <si>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</si>
  <si>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</si>
  <si>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</si>
  <si>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</si>
  <si>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</si>
  <si>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</si>
  <si>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</si>
  <si>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</si>
  <si>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</si>
  <si>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</si>
  <si>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</si>
  <si>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</si>
  <si>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</si>
  <si>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</si>
  <si>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</si>
  <si>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</si>
  <si>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</si>
  <si>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</si>
  <si>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</si>
  <si>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</si>
  <si>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</si>
  <si>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</si>
  <si>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</si>
  <si>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</si>
  <si>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</si>
  <si>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</si>
  <si>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</si>
  <si>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</si>
  <si>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</si>
  <si>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</si>
  <si>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</si>
  <si>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</si>
  <si>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</si>
  <si>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</si>
  <si>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</si>
  <si>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</si>
  <si>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</si>
  <si>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</si>
  <si>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</si>
  <si>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</si>
  <si>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</si>
  <si>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</si>
  <si>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</si>
  <si>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</si>
  <si>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</si>
  <si>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</si>
  <si>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</si>
  <si>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</si>
  <si>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</si>
  <si>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</si>
  <si>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</si>
  <si>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</si>
  <si>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</si>
  <si>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</si>
  <si>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</si>
  <si>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</si>
  <si>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</si>
  <si>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</si>
  <si>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</si>
  <si>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</si>
  <si>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</si>
  <si>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</si>
  <si>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</si>
  <si>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</si>
  <si>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</si>
  <si>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</si>
  <si>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</si>
  <si>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</si>
  <si>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</si>
  <si>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</si>
  <si>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</si>
  <si>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</si>
  <si>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</si>
  <si>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</si>
  <si>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</si>
  <si>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</si>
  <si>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</si>
  <si>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</si>
  <si>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</si>
  <si>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</si>
  <si>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</si>
  <si>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</si>
  <si>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</si>
  <si>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</si>
  <si>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</si>
  <si>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</si>
  <si>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</si>
  <si>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</si>
  <si>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</si>
  <si>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</si>
  <si>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</si>
  <si>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</si>
  <si>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</si>
  <si>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</si>
  <si>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</si>
  <si>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</si>
  <si>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</si>
  <si>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</si>
  <si>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</si>
  <si>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</si>
  <si>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</si>
  <si>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</si>
  <si>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</si>
  <si>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</si>
  <si>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</si>
  <si>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</si>
  <si>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</si>
  <si>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</si>
  <si>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</si>
  <si>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</si>
  <si>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</si>
  <si>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</si>
  <si>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</si>
  <si>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</si>
  <si>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</si>
  <si>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</si>
  <si>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</si>
  <si>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</si>
  <si>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</si>
  <si>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</si>
  <si>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</si>
  <si>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</si>
  <si>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</si>
  <si>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</si>
  <si>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</si>
  <si>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</si>
  <si>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</si>
  <si>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</si>
  <si>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</si>
  <si>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</si>
  <si>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</si>
  <si>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</si>
  <si>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</si>
  <si>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</si>
  <si>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</si>
  <si>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</si>
  <si>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</si>
  <si>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</si>
  <si>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</si>
  <si>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</si>
  <si>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</si>
  <si>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</si>
  <si>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</si>
  <si>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</si>
  <si>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</si>
  <si>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</si>
  <si>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</si>
  <si>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</si>
  <si>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</si>
  <si>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</si>
  <si>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</si>
  <si>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</si>
  <si>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</si>
  <si>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</si>
  <si>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</si>
  <si>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</si>
  <si>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</si>
  <si>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</si>
  <si>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</si>
  <si>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</si>
  <si>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</si>
  <si>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</si>
  <si>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</si>
  <si>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</si>
  <si>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</si>
  <si>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</si>
  <si>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</si>
  <si>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</si>
  <si>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</si>
  <si>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</si>
  <si>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</si>
  <si>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</si>
  <si>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</si>
  <si>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</si>
  <si>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</si>
  <si>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</si>
  <si>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</si>
  <si>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</si>
  <si>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</si>
  <si>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</si>
  <si>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</si>
  <si>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</si>
  <si>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</si>
  <si>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</si>
  <si>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</si>
  <si>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</si>
  <si>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</si>
  <si>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</si>
  <si>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</si>
  <si>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</si>
  <si>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</si>
  <si>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</si>
  <si>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</si>
  <si>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</si>
  <si>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</si>
  <si>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</si>
  <si>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</si>
  <si>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</si>
  <si>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</si>
  <si>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</si>
  <si>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</si>
  <si>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</si>
  <si>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</si>
  <si>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</si>
  <si>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</si>
  <si>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</si>
  <si>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</si>
  <si>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</si>
  <si>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</si>
  <si>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</si>
  <si>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</si>
  <si>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</si>
  <si>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</si>
  <si>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</si>
  <si>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</si>
  <si>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</si>
  <si>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</si>
  <si>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</si>
  <si>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</si>
  <si>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</si>
  <si>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</si>
  <si>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</si>
  <si>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</si>
  <si>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</si>
  <si>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</si>
  <si>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</si>
  <si>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</si>
  <si>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</si>
  <si>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</si>
  <si>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</si>
  <si>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</si>
  <si>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</si>
  <si>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</si>
  <si>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</si>
  <si>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</si>
  <si>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</si>
  <si>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</si>
  <si>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</si>
  <si>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</si>
  <si>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</si>
  <si>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</si>
  <si>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</si>
  <si>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</si>
  <si>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</si>
  <si>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</si>
  <si>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</si>
  <si>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</si>
  <si>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</si>
  <si>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</si>
  <si>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</si>
  <si>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</si>
  <si>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</si>
  <si>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</si>
  <si>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</si>
  <si>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</si>
  <si>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</si>
  <si>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</si>
  <si>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</si>
  <si>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</si>
  <si>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</si>
  <si>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</si>
  <si>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</si>
  <si>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</si>
  <si>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</si>
  <si>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</si>
  <si>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</si>
  <si>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</si>
  <si>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</si>
  <si>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</si>
  <si>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</si>
  <si>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</si>
  <si>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</si>
  <si>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</si>
  <si>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</si>
  <si>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</si>
  <si>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</si>
  <si>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</si>
  <si>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</si>
  <si>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</si>
  <si>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</si>
  <si>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</si>
  <si>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</si>
  <si>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</si>
  <si>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</si>
  <si>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</si>
  <si>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</si>
  <si>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</si>
  <si>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</si>
  <si>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</si>
  <si>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</si>
  <si>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</si>
  <si>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</si>
  <si>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</si>
  <si>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</si>
  <si>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</si>
  <si>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</si>
  <si>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</si>
  <si>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</si>
  <si>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</si>
  <si>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</si>
  <si>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</si>
  <si>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</si>
  <si>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</si>
  <si>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</si>
  <si>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</si>
  <si>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</si>
  <si>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</si>
  <si>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</si>
  <si>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</si>
  <si>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</si>
  <si>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</si>
  <si>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</si>
  <si>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</si>
  <si>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</si>
  <si>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</si>
  <si>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</si>
  <si>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</si>
  <si>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</si>
  <si>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</si>
  <si>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</si>
  <si>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</si>
  <si>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</si>
  <si>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</si>
  <si>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</si>
  <si>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</si>
  <si>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</si>
  <si>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</si>
  <si>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</si>
  <si>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</si>
  <si>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</si>
  <si>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</si>
  <si>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</si>
  <si>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</si>
  <si>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</si>
  <si>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</si>
  <si>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</si>
  <si>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</si>
  <si>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</si>
  <si>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</si>
  <si>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</si>
  <si>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</si>
  <si>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</si>
  <si>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</si>
  <si>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</si>
  <si>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</si>
  <si>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</si>
  <si>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</si>
  <si>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</si>
  <si>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</si>
  <si>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</si>
  <si>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</si>
  <si>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</si>
  <si>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</si>
  <si>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</si>
  <si>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</si>
  <si>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</si>
  <si>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</si>
  <si>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</si>
  <si>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</si>
  <si>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</si>
  <si>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</si>
  <si>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</si>
  <si>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</si>
  <si>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</si>
  <si>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</si>
  <si>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</si>
  <si>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</si>
  <si>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</si>
  <si>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</si>
  <si>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</si>
  <si>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</si>
  <si>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</si>
  <si>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</si>
  <si>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</si>
  <si>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</si>
  <si>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</si>
  <si>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</si>
  <si>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</si>
  <si>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</si>
  <si>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</si>
  <si>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</si>
  <si>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</si>
  <si>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</si>
  <si>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</si>
  <si>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</si>
  <si>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</si>
  <si>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</si>
  <si>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</si>
  <si>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</si>
  <si>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</si>
  <si>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</si>
  <si>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</si>
  <si>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</si>
  <si>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</si>
  <si>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</si>
  <si>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</si>
  <si>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</si>
  <si>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</si>
  <si>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</si>
  <si>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</si>
  <si>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</si>
  <si>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</si>
  <si>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</si>
  <si>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</si>
  <si>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</si>
  <si>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</si>
  <si>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</si>
  <si>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</si>
  <si>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</si>
  <si>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</si>
  <si>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</si>
  <si>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</si>
  <si>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</si>
  <si>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</si>
  <si>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</si>
  <si>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</si>
  <si>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</si>
  <si>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</si>
  <si>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</si>
  <si>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</si>
  <si>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</si>
  <si>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</si>
  <si>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</si>
  <si>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</si>
  <si>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</si>
  <si>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</si>
  <si>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</si>
  <si>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</si>
  <si>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</si>
  <si>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</si>
  <si>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</si>
  <si>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</si>
  <si>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</si>
  <si>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</si>
  <si>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</si>
  <si>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</si>
  <si>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</si>
  <si>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</si>
  <si>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</si>
  <si>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</si>
  <si>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</si>
  <si>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</si>
  <si>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</si>
  <si>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</si>
  <si>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</si>
  <si>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</si>
  <si>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</si>
  <si>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</si>
  <si>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</si>
  <si>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</si>
  <si>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</si>
  <si>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</si>
  <si>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</si>
  <si>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</si>
  <si>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</si>
  <si>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</si>
  <si>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</si>
  <si>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</si>
  <si>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</si>
  <si>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</si>
  <si>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</si>
  <si>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</si>
  <si>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</si>
  <si>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</si>
  <si>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</si>
  <si>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</si>
  <si>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</si>
  <si>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</si>
  <si>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</si>
  <si>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</si>
  <si>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</si>
  <si>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</si>
  <si>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</si>
  <si>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</si>
  <si>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</si>
  <si>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</si>
  <si>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</si>
  <si>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</si>
  <si>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</si>
  <si>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</si>
  <si>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</si>
  <si>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</si>
  <si>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</si>
  <si>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</si>
  <si>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</si>
  <si>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</si>
  <si>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</si>
  <si>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</si>
  <si>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</si>
  <si>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</si>
  <si>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</si>
  <si>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</si>
  <si>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</si>
  <si>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</si>
  <si>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</si>
  <si>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</si>
  <si>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</si>
  <si>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</si>
  <si>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</si>
  <si>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</si>
  <si>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</si>
  <si>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</si>
  <si>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</si>
  <si>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</si>
  <si>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</si>
  <si>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</si>
  <si>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</si>
  <si>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</si>
  <si>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</si>
  <si>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</si>
  <si>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</si>
  <si>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</si>
  <si>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</si>
  <si>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</si>
  <si>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</si>
  <si>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</si>
  <si>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</si>
  <si>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</si>
  <si>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</si>
  <si>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</si>
  <si>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</si>
  <si>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</si>
  <si>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</si>
  <si>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</si>
  <si>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</si>
  <si>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</si>
  <si>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</si>
  <si>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</si>
  <si>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</si>
  <si>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</si>
  <si>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</si>
  <si>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</si>
  <si>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</si>
  <si>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</si>
  <si>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</si>
  <si>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</si>
  <si>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</si>
  <si>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</si>
  <si>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</si>
  <si>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</si>
  <si>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</si>
  <si>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</si>
  <si>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</si>
  <si>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</si>
  <si>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</si>
  <si>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</si>
  <si>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</si>
  <si>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</si>
  <si>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</si>
  <si>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</si>
  <si>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</si>
  <si>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</si>
  <si>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</si>
  <si>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</si>
  <si>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</si>
  <si>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</si>
  <si>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</si>
  <si>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</si>
  <si>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</si>
  <si>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</si>
  <si>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</si>
  <si>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</si>
  <si>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</si>
  <si>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</si>
  <si>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</si>
  <si>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</si>
  <si>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</si>
  <si>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</si>
  <si>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</si>
  <si>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</si>
  <si>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</si>
  <si>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</si>
  <si>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</si>
  <si>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</si>
  <si>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</si>
  <si>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</si>
  <si>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</si>
  <si>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</si>
  <si>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</si>
  <si>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</si>
  <si>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</si>
  <si>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</si>
  <si>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</si>
  <si>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</si>
  <si>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</si>
  <si>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</si>
  <si>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</si>
  <si>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</si>
  <si>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</si>
  <si>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</si>
  <si>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</si>
  <si>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</si>
  <si>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</si>
  <si>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</si>
  <si>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</si>
  <si>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</si>
  <si>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</si>
  <si>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</si>
  <si>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</si>
  <si>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</si>
  <si>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</si>
  <si>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</si>
  <si>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</si>
  <si>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</si>
  <si>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</si>
  <si>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</si>
  <si>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</si>
  <si>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</si>
  <si>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</si>
  <si>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</si>
  <si>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</si>
  <si>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</si>
  <si>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</si>
  <si>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</si>
  <si>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</si>
  <si>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</si>
  <si>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</si>
  <si>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</si>
  <si>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</si>
  <si>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</si>
  <si>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</si>
  <si>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</si>
  <si>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</si>
  <si>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</si>
  <si>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</si>
  <si>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</si>
  <si>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</si>
  <si>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</si>
  <si>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</si>
  <si>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</si>
  <si>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</si>
  <si>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</si>
  <si>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</si>
  <si>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</si>
  <si>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</si>
  <si>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</si>
  <si>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</si>
  <si>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</si>
  <si>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</si>
  <si>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</si>
  <si>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</si>
  <si>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</si>
  <si>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</si>
  <si>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</si>
  <si>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</si>
  <si>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</si>
  <si>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</si>
  <si>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</si>
  <si>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</si>
  <si>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</si>
  <si>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</si>
  <si>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</si>
  <si>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</si>
  <si>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</si>
  <si>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</si>
  <si>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</si>
  <si>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</si>
  <si>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</si>
  <si>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</si>
  <si>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</si>
  <si>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</si>
  <si>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</si>
  <si>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</si>
  <si>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</si>
  <si>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</si>
  <si>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</si>
  <si>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</si>
  <si>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</si>
  <si>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</si>
  <si>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</si>
  <si>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</si>
  <si>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</si>
  <si>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</si>
  <si>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</si>
  <si>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</si>
  <si>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</si>
  <si>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</si>
  <si>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</si>
  <si>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</si>
  <si>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</si>
  <si>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</si>
  <si>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</si>
  <si>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</si>
  <si>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</si>
  <si>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</si>
  <si>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</si>
  <si>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</si>
  <si>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</si>
  <si>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</si>
  <si>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</si>
  <si>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</si>
  <si>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</si>
  <si>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</si>
  <si>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</si>
  <si>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</si>
  <si>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</si>
  <si>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</si>
  <si>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</si>
  <si>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</si>
  <si>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</si>
  <si>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</si>
  <si>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</si>
  <si>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</si>
  <si>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</si>
  <si>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</si>
  <si>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</si>
  <si>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</si>
  <si>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</si>
  <si>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</si>
  <si>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</si>
  <si>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</si>
  <si>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</si>
  <si>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</si>
  <si>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</si>
  <si>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</si>
  <si>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</si>
  <si>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</si>
  <si>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</si>
  <si>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</si>
  <si>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</si>
  <si>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</si>
  <si>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</si>
  <si>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</si>
  <si>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</si>
  <si>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</si>
  <si>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</si>
  <si>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</si>
  <si>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</si>
  <si>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</si>
  <si>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</si>
  <si>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</si>
  <si>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</si>
  <si>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</si>
  <si>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</si>
  <si>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</si>
  <si>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</si>
  <si>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</si>
  <si>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</si>
  <si>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</si>
  <si>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</si>
  <si>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</si>
  <si>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</si>
  <si>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</si>
  <si>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</si>
  <si>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</si>
  <si>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</si>
  <si>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</si>
  <si>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</si>
  <si>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</si>
  <si>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</si>
  <si>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</si>
  <si>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</si>
  <si>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</si>
  <si>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</si>
  <si>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</si>
  <si>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</si>
  <si>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</si>
  <si>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</si>
  <si>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</si>
  <si>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</si>
  <si>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</si>
  <si>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</si>
  <si>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</si>
  <si>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</si>
  <si>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</si>
  <si>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</si>
  <si>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</si>
  <si>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</si>
  <si>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</si>
  <si>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</si>
  <si>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</si>
  <si>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</si>
  <si>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</si>
  <si>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</si>
  <si>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</si>
  <si>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</si>
  <si>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</si>
  <si>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</si>
  <si>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</si>
  <si>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</si>
  <si>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</si>
  <si>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</si>
  <si>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</si>
  <si>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</si>
  <si>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</si>
  <si>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</si>
  <si>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</si>
  <si>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</si>
  <si>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</si>
  <si>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</si>
  <si>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</si>
  <si>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</si>
  <si>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</si>
  <si>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</si>
  <si>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</si>
  <si>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</si>
  <si>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</si>
  <si>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</si>
  <si>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</si>
  <si>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</si>
  <si>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</si>
  <si>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</si>
  <si>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</si>
  <si>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</si>
  <si>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</si>
  <si>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</si>
  <si>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</si>
  <si>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</si>
  <si>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</si>
  <si>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</si>
  <si>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</si>
  <si>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</si>
  <si>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</si>
  <si>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</si>
  <si>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</si>
  <si>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</si>
  <si>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</si>
  <si>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</si>
  <si>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</si>
  <si>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</si>
  <si>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</si>
  <si>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</si>
  <si>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</si>
  <si>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</si>
  <si>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</si>
  <si>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</si>
  <si>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</si>
  <si>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</si>
  <si>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</si>
  <si>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</si>
  <si>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</si>
  <si>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</si>
  <si>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</si>
  <si>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</si>
  <si>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</si>
  <si>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</si>
  <si>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</si>
  <si>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</si>
  <si>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</si>
  <si>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</si>
  <si>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</si>
  <si>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</si>
  <si>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</si>
  <si>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</si>
  <si>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</si>
  <si>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</si>
  <si>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</si>
  <si>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</si>
  <si>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</si>
  <si>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</si>
  <si>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</si>
  <si>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</si>
  <si>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</si>
  <si>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</si>
  <si>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</si>
  <si>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</si>
  <si>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</si>
  <si>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</si>
  <si>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</si>
  <si>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</si>
  <si>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</si>
  <si>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</si>
  <si>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</si>
  <si>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</si>
  <si>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</si>
  <si>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</si>
  <si>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</si>
  <si>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</si>
  <si>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</si>
  <si>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</si>
  <si>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</si>
  <si>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</si>
  <si>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</si>
  <si>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</si>
  <si>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</si>
  <si>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</si>
  <si>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</si>
  <si>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</si>
  <si>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</si>
  <si>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</si>
  <si>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</si>
  <si>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</si>
  <si>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</si>
  <si>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</si>
  <si>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</si>
  <si>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</si>
  <si>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</si>
  <si>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</si>
  <si>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</si>
  <si>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</si>
  <si>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</si>
  <si>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</si>
  <si>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</si>
  <si>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</si>
  <si>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</si>
  <si>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</si>
  <si>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</si>
  <si>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</si>
  <si>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</si>
  <si>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</si>
  <si>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</si>
  <si>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</si>
  <si>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</si>
  <si>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</si>
  <si>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</si>
  <si>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</si>
  <si>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</si>
  <si>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</si>
  <si>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</si>
  <si>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</si>
  <si>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</si>
  <si>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</si>
  <si>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</si>
  <si>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</si>
  <si>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</si>
  <si>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</si>
  <si>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</si>
  <si>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</si>
  <si>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</si>
  <si>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</si>
  <si>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</si>
  <si>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</si>
  <si>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</si>
  <si>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</si>
  <si>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</si>
  <si>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</si>
  <si>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</si>
  <si>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</si>
  <si>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</si>
  <si>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</si>
  <si>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</si>
  <si>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</si>
  <si>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</si>
  <si>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</si>
  <si>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</si>
  <si>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</si>
  <si>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</si>
  <si>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</si>
  <si>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</si>
  <si>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</si>
  <si>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</si>
  <si>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</si>
  <si>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</si>
  <si>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</si>
  <si>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</si>
  <si>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</si>
  <si>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</si>
  <si>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</si>
  <si>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</si>
  <si>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</si>
  <si>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</si>
  <si>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</si>
  <si>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</si>
  <si>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</si>
  <si>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</si>
  <si>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</si>
  <si>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</si>
  <si>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</si>
  <si>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</si>
  <si>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</si>
  <si>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</si>
  <si>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</si>
  <si>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</si>
  <si>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</si>
  <si>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</si>
  <si>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</si>
  <si>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</si>
  <si>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</si>
  <si>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</si>
  <si>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</si>
  <si>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</si>
  <si>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</si>
  <si>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</si>
  <si>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</si>
  <si>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</si>
  <si>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</si>
  <si>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</si>
  <si>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</si>
  <si>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</si>
  <si>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</si>
  <si>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</si>
  <si>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</si>
  <si>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</si>
  <si>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</si>
  <si>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</si>
  <si>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</si>
  <si>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</si>
  <si>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</si>
  <si>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</si>
  <si>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</si>
  <si>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</si>
  <si>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</si>
  <si>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</si>
  <si>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</si>
  <si>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</si>
  <si>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</si>
  <si>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</si>
  <si>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</si>
  <si>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</si>
  <si>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</si>
  <si>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</si>
  <si>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</si>
  <si>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</si>
  <si>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</si>
  <si>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</si>
  <si>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</si>
  <si>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</si>
  <si>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</si>
  <si>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</si>
  <si>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</si>
  <si>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</si>
  <si>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</si>
  <si>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</si>
  <si>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</si>
  <si>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</si>
  <si>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</si>
  <si>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</si>
  <si>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</si>
  <si>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</si>
  <si>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</si>
  <si>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</si>
  <si>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</si>
  <si>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</si>
  <si>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</si>
  <si>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</si>
  <si>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</si>
  <si>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</si>
  <si>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</si>
  <si>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</si>
  <si>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</si>
  <si>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</si>
  <si>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</si>
  <si>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</si>
  <si>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</si>
  <si>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</si>
  <si>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</si>
  <si>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</si>
  <si>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</si>
  <si>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</si>
  <si>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</si>
  <si>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</si>
  <si>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</si>
  <si>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</si>
  <si>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</si>
  <si>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</si>
  <si>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</si>
  <si>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</si>
  <si>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</si>
  <si>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</si>
  <si>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</si>
  <si>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</si>
  <si>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</si>
  <si>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</si>
  <si>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</si>
  <si>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</si>
  <si>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</si>
  <si>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</si>
  <si>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</si>
  <si>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</si>
  <si>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</si>
  <si>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</si>
  <si>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</si>
  <si>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</si>
  <si>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</si>
  <si>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</si>
  <si>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</si>
  <si>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</si>
  <si>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</si>
  <si>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</si>
  <si>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</si>
  <si>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</si>
  <si>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</si>
  <si>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</si>
  <si>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</si>
  <si>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</si>
  <si>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</si>
  <si>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</si>
  <si>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</si>
  <si>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</si>
  <si>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</si>
  <si>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</si>
  <si>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</si>
  <si>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</si>
  <si>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</si>
  <si>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</si>
  <si>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</si>
  <si>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</si>
  <si>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</si>
  <si>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</si>
  <si>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</si>
  <si>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</si>
  <si>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</si>
  <si>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</si>
  <si>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</si>
  <si>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</si>
  <si>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</si>
  <si>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</si>
  <si>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</si>
  <si>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</si>
  <si>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</si>
  <si>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</si>
  <si>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</si>
  <si>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</si>
  <si>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</si>
  <si>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</si>
  <si>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</si>
  <si>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</si>
  <si>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</si>
  <si>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</si>
  <si>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</si>
  <si>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</si>
  <si>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</si>
  <si>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</si>
  <si>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</si>
  <si>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</si>
  <si>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</si>
  <si>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</si>
  <si>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</si>
  <si>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</si>
  <si>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</si>
  <si>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</si>
  <si>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</si>
  <si>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</si>
  <si>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</si>
  <si>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</si>
  <si>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</si>
  <si>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</si>
  <si>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</si>
  <si>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</si>
  <si>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</si>
  <si>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</si>
  <si>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</si>
  <si>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</si>
  <si>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</si>
  <si>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</si>
  <si>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</si>
  <si>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</si>
  <si>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</si>
  <si>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</si>
  <si>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</si>
  <si>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</si>
  <si>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</si>
  <si>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</si>
  <si>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</si>
  <si>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</si>
  <si>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</si>
  <si>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</si>
  <si>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</si>
  <si>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</si>
  <si>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</si>
  <si>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</si>
  <si>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</si>
  <si>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</si>
  <si>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</si>
  <si>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</si>
  <si>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</si>
  <si>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</si>
  <si>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</si>
  <si>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</si>
  <si>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</si>
  <si>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</si>
  <si>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</si>
  <si>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</si>
  <si>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</si>
  <si>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</si>
  <si>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</si>
  <si>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</si>
  <si>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</si>
  <si>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</si>
  <si>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</si>
  <si>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</si>
  <si>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</si>
  <si>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</si>
  <si>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</si>
  <si>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</si>
  <si>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</si>
  <si>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</si>
  <si>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</si>
  <si>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</si>
  <si>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</si>
  <si>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</si>
  <si>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</si>
  <si>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</si>
  <si>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</si>
  <si>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</si>
  <si>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</si>
  <si>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</si>
  <si>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</si>
  <si>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</si>
  <si>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</si>
  <si>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</si>
  <si>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</si>
  <si>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</si>
  <si>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</si>
  <si>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</si>
  <si>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</si>
  <si>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</si>
  <si>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</si>
  <si>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</si>
  <si>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</si>
  <si>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</si>
  <si>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</si>
  <si>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</si>
  <si>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</si>
  <si>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</si>
  <si>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</si>
  <si>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</si>
  <si>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</si>
  <si>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</si>
  <si>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</si>
  <si>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</si>
  <si>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</si>
  <si>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</si>
  <si>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</si>
  <si>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</si>
  <si>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</si>
  <si>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</si>
  <si>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</si>
  <si>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</si>
  <si>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</si>
  <si>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</si>
  <si>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</si>
  <si>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</si>
  <si>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</si>
  <si>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</si>
  <si>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</si>
  <si>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</si>
  <si>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</si>
  <si>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</si>
  <si>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</si>
  <si>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</si>
  <si>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</si>
  <si>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</si>
  <si>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</si>
  <si>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</si>
  <si>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</si>
  <si>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</si>
  <si>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</si>
  <si>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</si>
  <si>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</si>
  <si>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</si>
  <si>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</si>
  <si>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</si>
  <si>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</si>
  <si>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</si>
  <si>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</si>
  <si>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</si>
  <si>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</si>
  <si>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</si>
  <si>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</si>
  <si>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</si>
  <si>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</si>
  <si>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</si>
  <si>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</si>
  <si>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</si>
  <si>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</si>
  <si>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</si>
  <si>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</si>
  <si>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</si>
  <si>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</si>
  <si>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</si>
  <si>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</si>
  <si>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</si>
  <si>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</si>
  <si>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</si>
  <si>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</si>
  <si>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</si>
  <si>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</si>
  <si>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</si>
  <si>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</si>
  <si>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</si>
  <si>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</si>
  <si>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</si>
  <si>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</si>
  <si>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</si>
  <si>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</si>
  <si>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</si>
  <si>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</si>
  <si>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</si>
  <si>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</si>
  <si>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</si>
  <si>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</si>
  <si>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</si>
  <si>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</si>
  <si>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</si>
  <si>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</si>
  <si>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</si>
  <si>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</si>
  <si>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</si>
  <si>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</si>
  <si>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</si>
  <si>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</si>
  <si>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</si>
  <si>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</si>
  <si>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</si>
  <si>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</si>
  <si>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</si>
  <si>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</si>
  <si>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</si>
  <si>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</si>
  <si>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</si>
  <si>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</si>
  <si>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</si>
  <si>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</si>
  <si>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</si>
  <si>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</si>
  <si>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</si>
  <si>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</si>
  <si>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</si>
  <si>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</si>
  <si>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</si>
  <si>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</si>
  <si>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</si>
  <si>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</si>
  <si>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</si>
  <si>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</si>
  <si>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</si>
  <si>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</si>
  <si>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</si>
  <si>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</si>
  <si>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</si>
  <si>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</si>
  <si>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</si>
  <si>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</si>
  <si>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</si>
  <si>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</si>
  <si>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</si>
  <si>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</si>
  <si>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</si>
  <si>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</si>
  <si>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</si>
  <si>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</si>
  <si>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</si>
  <si>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</si>
  <si>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</si>
  <si>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</si>
  <si>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</si>
  <si>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</si>
  <si>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</si>
  <si>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</si>
  <si>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</si>
  <si>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</si>
  <si>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</si>
  <si>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</si>
  <si>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</si>
  <si>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</si>
  <si>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</si>
  <si>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</si>
  <si>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</si>
  <si>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</si>
  <si>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</si>
  <si>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</si>
  <si>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</si>
  <si>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</si>
  <si>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</si>
  <si>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</si>
  <si>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</si>
  <si>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</si>
  <si>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</si>
  <si>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</si>
  <si>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</si>
  <si>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</si>
  <si>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</si>
  <si>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</si>
  <si>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</si>
  <si>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</si>
  <si>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</si>
  <si>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</si>
  <si>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</si>
  <si>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</si>
  <si>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</si>
  <si>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</si>
  <si>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</si>
  <si>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</si>
  <si>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</si>
  <si>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</si>
  <si>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</si>
  <si>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</si>
  <si>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</si>
  <si>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</si>
  <si>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</si>
  <si>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</si>
  <si>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</si>
  <si>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</si>
  <si>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</si>
  <si>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</si>
  <si>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</si>
  <si>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</si>
  <si>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</si>
  <si>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</si>
  <si>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</si>
  <si>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</si>
  <si>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</si>
  <si>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</si>
  <si>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</si>
  <si>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</si>
  <si>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</si>
  <si>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</si>
  <si>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</si>
  <si>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</si>
  <si>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</si>
  <si>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</si>
  <si>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</si>
  <si>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</si>
  <si>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</si>
  <si>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</si>
  <si>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</si>
  <si>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</si>
  <si>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</si>
  <si>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</si>
  <si>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</si>
  <si>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</si>
  <si>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</si>
  <si>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</si>
  <si>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</si>
  <si>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</si>
  <si>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</si>
  <si>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</si>
  <si>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</si>
  <si>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</si>
  <si>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</si>
  <si>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</si>
  <si>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</si>
  <si>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</si>
  <si>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</si>
  <si>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</si>
  <si>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</si>
  <si>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</si>
  <si>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</si>
  <si>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</si>
  <si>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</si>
  <si>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</si>
  <si>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</si>
  <si>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</si>
  <si>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</si>
  <si>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</si>
  <si>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</si>
  <si>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</si>
  <si>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</si>
  <si>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</si>
  <si>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</si>
  <si>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</si>
  <si>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</si>
  <si>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</si>
  <si>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</si>
  <si>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</si>
  <si>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</si>
  <si>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</si>
  <si>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</si>
  <si>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</si>
  <si>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</si>
  <si>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</si>
  <si>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</si>
  <si>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</si>
  <si>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</si>
  <si>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</si>
  <si>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</si>
  <si>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</si>
  <si>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</si>
  <si>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</si>
  <si>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</si>
  <si>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</si>
  <si>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</si>
  <si>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</si>
  <si>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</si>
  <si>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</si>
  <si>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</si>
  <si>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</si>
  <si>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</si>
  <si>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</si>
  <si>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</si>
  <si>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</si>
  <si>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</si>
  <si>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</si>
  <si>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</si>
  <si>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</si>
  <si>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</si>
  <si>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</si>
  <si>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</si>
  <si>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</si>
  <si>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</si>
  <si>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</si>
  <si>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</si>
  <si>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</si>
  <si>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</si>
  <si>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</si>
  <si>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</si>
  <si>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</si>
  <si>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</si>
  <si>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</si>
  <si>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</si>
  <si>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</si>
  <si>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</si>
  <si>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</si>
  <si>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</si>
  <si>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</si>
  <si>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</si>
  <si>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</si>
  <si>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</si>
  <si>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</si>
  <si>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</si>
  <si>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</si>
  <si>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</si>
  <si>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</si>
  <si>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</si>
  <si>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</si>
  <si>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</si>
  <si>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</si>
  <si>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</si>
  <si>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</si>
  <si>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</si>
  <si>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</si>
  <si>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</si>
  <si>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</si>
  <si>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</si>
  <si>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</si>
  <si>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</si>
  <si>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</si>
  <si>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</si>
  <si>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</si>
  <si>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</si>
  <si>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</si>
  <si>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</si>
  <si>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</si>
  <si>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</si>
  <si>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</si>
  <si>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</si>
  <si>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</si>
  <si>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</si>
  <si>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</si>
  <si>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</si>
  <si>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</si>
  <si>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</si>
  <si>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</si>
  <si>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</si>
  <si>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</si>
  <si>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</si>
  <si>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</si>
  <si>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</si>
  <si>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</si>
  <si>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</si>
  <si>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</si>
  <si>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</si>
  <si>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</si>
  <si>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</si>
  <si>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</si>
  <si>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</si>
  <si>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</si>
  <si>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</si>
  <si>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</si>
  <si>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</si>
  <si>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</si>
  <si>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</si>
  <si>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</si>
  <si>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</si>
  <si>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</si>
  <si>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</si>
  <si>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</si>
  <si>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</si>
  <si>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</si>
  <si>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</si>
  <si>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</si>
  <si>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</si>
  <si>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</si>
  <si>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</si>
  <si>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</si>
  <si>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</si>
  <si>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</si>
  <si>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</si>
  <si>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</si>
  <si>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</si>
  <si>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</si>
  <si>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</si>
  <si>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</si>
  <si>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</si>
  <si>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</si>
  <si>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</si>
  <si>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</si>
  <si>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</si>
  <si>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</si>
  <si>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</si>
  <si>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</si>
  <si>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</si>
  <si>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</si>
  <si>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</si>
  <si>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</si>
  <si>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</si>
  <si>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</si>
  <si>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</si>
  <si>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</si>
  <si>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</si>
  <si>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</si>
  <si>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</si>
  <si>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</si>
  <si>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</si>
  <si>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</si>
  <si>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</si>
  <si>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</si>
  <si>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</si>
  <si>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</si>
  <si>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</si>
  <si>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</si>
  <si>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</si>
  <si>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</si>
  <si>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</si>
  <si>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</si>
  <si>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</si>
  <si>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</si>
  <si>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</si>
  <si>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</si>
  <si>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</si>
  <si>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</si>
  <si>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</si>
  <si>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</si>
  <si>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</si>
  <si>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</si>
  <si>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</si>
  <si>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</si>
  <si>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</si>
  <si>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</si>
  <si>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</si>
  <si>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</si>
  <si>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</si>
  <si>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</si>
  <si>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</si>
  <si>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</si>
  <si>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</si>
  <si>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</si>
  <si>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</si>
  <si>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</si>
  <si>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</si>
  <si>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</si>
  <si>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</si>
  <si>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</si>
  <si>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</si>
  <si>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</si>
  <si>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</si>
  <si>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</si>
  <si>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</si>
  <si>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</si>
  <si>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</si>
  <si>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</si>
  <si>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</si>
  <si>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</si>
  <si>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</si>
  <si>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</si>
  <si>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</si>
  <si>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</si>
  <si>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</si>
  <si>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</si>
  <si>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</si>
  <si>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</si>
  <si>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</si>
  <si>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</si>
  <si>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</si>
  <si>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</si>
  <si>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</si>
  <si>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</si>
  <si>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</si>
  <si>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</si>
  <si>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</si>
  <si>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</si>
  <si>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</si>
  <si>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</si>
  <si>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</si>
  <si>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</si>
  <si>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</si>
  <si>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</si>
  <si>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</si>
  <si>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</si>
  <si>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</si>
  <si>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</si>
  <si>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</si>
  <si>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</si>
  <si>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</si>
  <si>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</si>
  <si>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</si>
  <si>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</si>
  <si>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</si>
  <si>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</si>
  <si>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</si>
  <si>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</si>
  <si>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</si>
  <si>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</si>
  <si>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</si>
  <si>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</si>
  <si>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</si>
  <si>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</si>
  <si>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</si>
  <si>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</si>
  <si>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</si>
  <si>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</si>
  <si>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</si>
  <si>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</si>
  <si>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</si>
  <si>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</si>
  <si>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</si>
  <si>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</si>
  <si>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</si>
  <si>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</si>
  <si>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</si>
  <si>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</si>
  <si>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</si>
  <si>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</si>
  <si>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</si>
  <si>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</si>
  <si>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</si>
  <si>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</si>
  <si>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</si>
  <si>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</si>
  <si>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</si>
  <si>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</si>
  <si>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</si>
  <si>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</si>
  <si>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</si>
  <si>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</si>
  <si>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</si>
  <si>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</si>
  <si>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</si>
  <si>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</si>
  <si>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</si>
  <si>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</si>
  <si>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</si>
  <si>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</si>
  <si>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</si>
  <si>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</si>
  <si>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</si>
  <si>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</si>
  <si>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</si>
  <si>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</si>
  <si>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</si>
  <si>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</si>
  <si>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</si>
  <si>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</si>
  <si>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</si>
  <si>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</si>
  <si>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</si>
  <si>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</si>
  <si>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</si>
  <si>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</si>
  <si>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</si>
  <si>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</si>
  <si>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</si>
  <si>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</si>
  <si>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</si>
  <si>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</si>
  <si>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</si>
  <si>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</si>
  <si>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</si>
  <si>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</si>
  <si>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</si>
  <si>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</si>
  <si>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</si>
  <si>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</si>
  <si>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</si>
  <si>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</si>
  <si>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</si>
  <si>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</si>
  <si>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</si>
  <si>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</si>
  <si>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</si>
  <si>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</si>
  <si>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</si>
  <si>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</si>
  <si>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</si>
  <si>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</si>
  <si>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</si>
  <si>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</si>
  <si>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</si>
  <si>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</si>
  <si>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</si>
  <si>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</si>
  <si>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</si>
  <si>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</si>
  <si>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</si>
  <si>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</si>
  <si>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</si>
  <si>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</si>
  <si>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</si>
  <si>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</si>
  <si>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</si>
  <si>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</si>
  <si>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</si>
  <si>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</si>
  <si>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</si>
  <si>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</si>
  <si>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</si>
  <si>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</si>
  <si>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</si>
  <si>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</si>
  <si>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</si>
  <si>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</si>
  <si>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</si>
  <si>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</si>
  <si>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</si>
  <si>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</si>
  <si>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</si>
  <si>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</si>
  <si>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</si>
  <si>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</si>
  <si>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</si>
  <si>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</si>
  <si>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</si>
  <si>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</si>
  <si>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</si>
  <si>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</si>
  <si>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</si>
  <si>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</si>
  <si>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</si>
  <si>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</si>
  <si>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</si>
  <si>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</si>
  <si>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</si>
  <si>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</si>
  <si>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</si>
  <si>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</si>
  <si>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</si>
  <si>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</si>
  <si>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</si>
  <si>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</si>
  <si>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</si>
  <si>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</si>
  <si>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</si>
  <si>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</si>
  <si>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</si>
  <si>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</si>
  <si>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</si>
  <si>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</si>
  <si>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</si>
  <si>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</si>
  <si>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</si>
  <si>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</si>
  <si>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</si>
  <si>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</si>
  <si>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</si>
  <si>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</si>
  <si>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</si>
  <si>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</si>
  <si>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</si>
  <si>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</si>
  <si>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</si>
  <si>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</si>
  <si>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</si>
  <si>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</si>
  <si>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</si>
  <si>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</si>
  <si>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</si>
  <si>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</si>
  <si>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</si>
  <si>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</si>
  <si>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</si>
  <si>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</si>
  <si>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</si>
  <si>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</si>
  <si>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</si>
  <si>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</si>
  <si>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</si>
  <si>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</si>
  <si>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</si>
  <si>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</si>
  <si>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</si>
  <si>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</si>
  <si>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</si>
  <si>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</si>
  <si>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</si>
  <si>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</si>
  <si>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</si>
  <si>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</si>
  <si>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</si>
  <si>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</si>
  <si>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</si>
  <si>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</si>
  <si>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</si>
  <si>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</si>
  <si>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</si>
  <si>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</si>
  <si>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</si>
  <si>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</si>
  <si>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</si>
  <si>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</si>
  <si>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</si>
  <si>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</si>
  <si>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</si>
  <si>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</si>
  <si>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</si>
  <si>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</si>
  <si>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</si>
  <si>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</si>
  <si>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</si>
  <si>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</si>
  <si>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</si>
  <si>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</si>
  <si>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</si>
  <si>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</si>
  <si>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</si>
  <si>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</si>
  <si>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</si>
  <si>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</si>
  <si>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</si>
  <si>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</si>
  <si>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</si>
  <si>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</si>
  <si>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</si>
  <si>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</si>
  <si>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</si>
  <si>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</si>
  <si>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</si>
  <si>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</si>
  <si>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</si>
  <si>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</si>
  <si>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</si>
  <si>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</si>
  <si>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</si>
  <si>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</si>
  <si>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</si>
  <si>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</si>
  <si>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</si>
  <si>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</si>
  <si>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</si>
  <si>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</si>
  <si>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</si>
  <si>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</si>
  <si>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</si>
  <si>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</si>
  <si>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</si>
  <si>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</si>
  <si>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</si>
  <si>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</si>
  <si>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</si>
  <si>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</si>
  <si>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</si>
  <si>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</si>
  <si>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</si>
  <si>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</si>
  <si>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</si>
  <si>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</si>
  <si>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</si>
  <si>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</si>
  <si>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</si>
  <si>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</si>
  <si>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</si>
  <si>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</si>
  <si>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</si>
  <si>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</si>
  <si>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</si>
  <si>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</si>
  <si>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</si>
  <si>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</si>
  <si>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</si>
  <si>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</si>
  <si>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</si>
  <si>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</si>
  <si>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</si>
  <si>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</si>
  <si>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</si>
  <si>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</si>
  <si>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</si>
  <si>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</si>
  <si>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</si>
  <si>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</si>
  <si>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</si>
  <si>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</si>
  <si>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</si>
  <si>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</si>
  <si>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</si>
  <si>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</si>
  <si>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</si>
  <si>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</si>
  <si>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</si>
  <si>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</si>
  <si>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</si>
  <si>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</si>
  <si>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</si>
  <si>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</si>
  <si>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</si>
  <si>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</si>
  <si>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</si>
  <si>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</si>
  <si>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</si>
  <si>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</si>
  <si>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</si>
  <si>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</si>
  <si>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</si>
  <si>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</si>
  <si>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</si>
  <si>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</si>
  <si>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</si>
  <si>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</si>
  <si>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</si>
  <si>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</si>
  <si>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</si>
  <si>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</si>
  <si>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</si>
  <si>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</si>
  <si>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</si>
  <si>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</si>
  <si>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</si>
  <si>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</si>
  <si>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</si>
  <si>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</si>
  <si>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</si>
  <si>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</si>
  <si>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</si>
  <si>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</si>
  <si>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</si>
  <si>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</si>
  <si>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</si>
  <si>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</si>
  <si>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</si>
  <si>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</si>
  <si>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</si>
  <si>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</si>
  <si>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</si>
  <si>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</si>
  <si>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</si>
  <si>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</si>
  <si>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</si>
  <si>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</si>
  <si>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</si>
  <si>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</si>
  <si>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</si>
  <si>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</si>
  <si>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</si>
  <si>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</si>
  <si>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</si>
  <si>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</si>
  <si>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</si>
  <si>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</si>
  <si>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</si>
  <si>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</si>
  <si>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</si>
  <si>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</si>
  <si>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</si>
  <si>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</si>
  <si>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</si>
  <si>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</si>
  <si>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</si>
  <si>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</si>
  <si>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</si>
  <si>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</si>
  <si>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</si>
  <si>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</si>
  <si>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</si>
  <si>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</si>
  <si>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</si>
  <si>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</si>
  <si>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</si>
  <si>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</si>
  <si>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</si>
  <si>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</si>
  <si>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</si>
  <si>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</si>
  <si>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</si>
  <si>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</si>
  <si>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</si>
  <si>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</si>
  <si>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</si>
  <si>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</si>
  <si>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</si>
  <si>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</si>
  <si>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</si>
  <si>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</si>
  <si>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</si>
  <si>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</si>
  <si>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</si>
  <si>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</si>
  <si>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</si>
  <si>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</si>
  <si>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</si>
  <si>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</si>
  <si>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</si>
  <si>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</si>
  <si>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</si>
  <si>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</si>
  <si>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</si>
  <si>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</si>
  <si>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</si>
  <si>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</si>
  <si>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</si>
  <si>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</si>
  <si>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</si>
  <si>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</si>
  <si>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</si>
  <si>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</si>
  <si>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</si>
  <si>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</si>
  <si>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</si>
  <si>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</si>
  <si>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</si>
  <si>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</si>
  <si>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</si>
  <si>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</si>
  <si>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</si>
  <si>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</si>
  <si>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</si>
  <si>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</si>
  <si>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</si>
  <si>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</si>
  <si>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</si>
  <si>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</si>
  <si>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</si>
  <si>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</si>
  <si>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</si>
  <si>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</si>
  <si>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</si>
  <si>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</si>
  <si>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</si>
  <si>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</si>
  <si>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</si>
  <si>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</si>
  <si>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</si>
  <si>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</si>
  <si>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</si>
  <si>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</si>
  <si>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</si>
  <si>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</si>
  <si>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</si>
  <si>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</si>
  <si>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</si>
  <si>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</si>
  <si>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</si>
  <si>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</si>
  <si>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</si>
  <si>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</si>
  <si>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</si>
  <si>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</si>
  <si>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</si>
  <si>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</si>
  <si>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</si>
  <si>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</si>
  <si>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</si>
  <si>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</si>
  <si>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</si>
  <si>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</si>
  <si>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</si>
  <si>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</si>
  <si>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</si>
  <si>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</si>
  <si>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</si>
  <si>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</si>
  <si>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</si>
  <si>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</si>
  <si>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</si>
  <si>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</si>
  <si>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</si>
  <si>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</si>
  <si>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</si>
  <si>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</si>
  <si>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</si>
  <si>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</si>
  <si>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</si>
  <si>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</si>
  <si>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</si>
  <si>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</si>
  <si>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</si>
  <si>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</si>
  <si>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</si>
  <si>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</si>
  <si>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</si>
  <si>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</si>
  <si>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</si>
  <si>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</si>
  <si>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</si>
  <si>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</si>
  <si>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</si>
  <si>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</si>
  <si>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</si>
  <si>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</si>
  <si>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</si>
  <si>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</si>
  <si>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</si>
  <si>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</si>
  <si>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</si>
  <si>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</si>
  <si>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</si>
  <si>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</si>
  <si>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</si>
  <si>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</si>
  <si>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</si>
  <si>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</si>
  <si>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</si>
  <si>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</si>
  <si>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</si>
  <si>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</si>
  <si>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</si>
  <si>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</si>
  <si>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</si>
  <si>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</si>
  <si>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</si>
  <si>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</si>
  <si>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</si>
  <si>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</si>
  <si>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</si>
  <si>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</si>
  <si>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</si>
  <si>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</si>
  <si>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</si>
  <si>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</si>
  <si>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</si>
  <si>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</si>
  <si>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</si>
  <si>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</si>
  <si>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</si>
  <si>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</si>
  <si>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</si>
  <si>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</si>
  <si>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</si>
  <si>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</si>
  <si>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</si>
  <si>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</si>
  <si>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</si>
  <si>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</si>
  <si>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</si>
  <si>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</si>
  <si>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</si>
  <si>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</si>
  <si>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</si>
  <si>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</si>
  <si>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</si>
  <si>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</si>
  <si>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</si>
  <si>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</si>
  <si>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</si>
  <si>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</si>
  <si>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</si>
  <si>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</si>
  <si>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</si>
  <si>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</si>
  <si>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</si>
  <si>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</si>
  <si>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</si>
  <si>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</si>
  <si>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</si>
  <si>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</si>
  <si>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</si>
  <si>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</si>
  <si>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</si>
  <si>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</si>
  <si>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</si>
  <si>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</si>
  <si>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</si>
  <si>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</si>
  <si>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</si>
  <si>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</si>
  <si>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</si>
  <si>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</si>
  <si>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</si>
  <si>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</si>
  <si>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</si>
  <si>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</si>
  <si>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</si>
  <si>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</si>
  <si>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</si>
  <si>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</si>
  <si>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</si>
  <si>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</si>
  <si>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</si>
  <si>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</si>
  <si>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</si>
  <si>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</si>
  <si>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</si>
  <si>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</si>
  <si>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</si>
  <si>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</si>
  <si>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</si>
  <si>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</si>
  <si>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</si>
  <si>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</si>
  <si>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</si>
  <si>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</si>
  <si>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</si>
  <si>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</si>
  <si>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</si>
  <si>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</si>
  <si>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</si>
  <si>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</si>
  <si>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</si>
  <si>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</si>
  <si>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</si>
  <si>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</si>
  <si>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</si>
  <si>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</si>
  <si>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</si>
  <si>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</si>
  <si>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</si>
  <si>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</si>
  <si>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</si>
  <si>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</si>
  <si>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</si>
  <si>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</si>
  <si>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</si>
  <si>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</si>
  <si>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</si>
  <si>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</si>
  <si>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</si>
  <si>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</si>
  <si>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</si>
  <si>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</si>
  <si>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</si>
  <si>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</si>
  <si>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</si>
  <si>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</si>
  <si>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</si>
  <si>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</si>
  <si>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</si>
  <si>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</si>
  <si>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</si>
  <si>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</si>
  <si>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</si>
  <si>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</si>
  <si>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</si>
  <si>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</si>
  <si>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</si>
  <si>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</si>
  <si>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</si>
  <si>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</si>
  <si>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</si>
  <si>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</si>
  <si>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</si>
  <si>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</si>
  <si>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</si>
  <si>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</si>
  <si>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</si>
  <si>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</si>
  <si>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</si>
  <si>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</si>
  <si>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</si>
  <si>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</si>
  <si>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</si>
  <si>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</si>
  <si>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</si>
  <si>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</si>
  <si>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</si>
  <si>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</si>
  <si>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</si>
  <si>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</si>
  <si>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</si>
  <si>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</si>
  <si>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</si>
  <si>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</si>
  <si>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</si>
  <si>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</si>
  <si>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</si>
  <si>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</si>
  <si>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</si>
  <si>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</si>
  <si>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</si>
  <si>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</si>
  <si>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</si>
  <si>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</si>
  <si>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</si>
  <si>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</si>
  <si>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</si>
  <si>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</si>
  <si>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</si>
  <si>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</si>
  <si>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</si>
  <si>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</si>
  <si>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</si>
  <si>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</si>
  <si>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</si>
  <si>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</si>
  <si>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</si>
  <si>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</si>
  <si>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</si>
  <si>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</si>
  <si>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</si>
  <si>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</si>
  <si>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</si>
  <si>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</si>
  <si>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</si>
  <si>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</si>
  <si>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</si>
  <si>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</si>
  <si>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</si>
  <si>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</si>
  <si>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</si>
  <si>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</si>
  <si>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</si>
  <si>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</si>
  <si>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</si>
  <si>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</si>
  <si>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</si>
  <si>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</si>
  <si>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</si>
  <si>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</si>
  <si>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</si>
  <si>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</si>
  <si>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</si>
  <si>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</si>
  <si>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</si>
  <si>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</si>
  <si>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</si>
  <si>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</si>
  <si>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</si>
  <si>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</si>
  <si>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</si>
  <si>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</si>
  <si>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</si>
  <si>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</si>
  <si>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</si>
  <si>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</si>
  <si>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</si>
  <si>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</si>
  <si>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</si>
  <si>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</si>
  <si>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</si>
  <si>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</si>
  <si>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</si>
  <si>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</si>
  <si>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</si>
  <si>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</si>
  <si>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</si>
  <si>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</si>
  <si>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</si>
  <si>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</si>
  <si>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</si>
  <si>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</si>
  <si>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</si>
  <si>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</si>
  <si>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</si>
  <si>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</si>
  <si>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</si>
  <si>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</si>
  <si>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</si>
  <si>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</si>
  <si>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</si>
  <si>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</si>
  <si>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</si>
  <si>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</si>
  <si>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</si>
  <si>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</si>
  <si>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</si>
  <si>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</si>
  <si>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</si>
  <si>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</si>
  <si>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</si>
  <si>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</si>
  <si>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</si>
  <si>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</si>
  <si>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</si>
  <si>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</si>
  <si>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</si>
  <si>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</si>
  <si>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</si>
  <si>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</si>
  <si>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</si>
  <si>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</si>
  <si>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</si>
  <si>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</si>
  <si>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</si>
  <si>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</si>
  <si>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</si>
  <si>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</si>
  <si>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</si>
  <si>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</si>
  <si>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</si>
  <si>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</si>
  <si>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</si>
  <si>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</si>
  <si>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</si>
  <si>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</si>
  <si>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</si>
  <si>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</si>
  <si>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</si>
  <si>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</si>
  <si>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</si>
  <si>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</si>
  <si>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</si>
  <si>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</si>
  <si>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</si>
  <si>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</si>
  <si>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</si>
  <si>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</si>
  <si>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</si>
  <si>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</si>
  <si>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</si>
  <si>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</si>
  <si>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</si>
  <si>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</si>
  <si>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</si>
  <si>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</si>
  <si>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</si>
  <si>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</si>
  <si>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</si>
  <si>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</si>
  <si>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</si>
  <si>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</si>
  <si>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</si>
  <si>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</si>
  <si>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</si>
  <si>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</si>
  <si>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</si>
  <si>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</si>
  <si>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</si>
  <si>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</si>
  <si>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</si>
  <si>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</si>
  <si>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</si>
  <si>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</si>
  <si>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</si>
  <si>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</si>
  <si>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</si>
  <si>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</si>
  <si>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</si>
  <si>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</si>
  <si>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</si>
  <si>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</si>
  <si>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</si>
  <si>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</si>
  <si>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</si>
  <si>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</si>
  <si>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</si>
  <si>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</si>
  <si>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</si>
  <si>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</si>
  <si>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</si>
  <si>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</si>
  <si>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</si>
  <si>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</si>
  <si>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</si>
  <si>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</si>
  <si>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</si>
  <si>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</si>
  <si>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</si>
  <si>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</si>
  <si>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</si>
  <si>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</si>
  <si>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</si>
  <si>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</si>
  <si>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</si>
  <si>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</si>
  <si>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</si>
  <si>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</si>
  <si>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</si>
  <si>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</si>
  <si>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</si>
  <si>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</si>
  <si>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</si>
  <si>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</si>
  <si>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</si>
  <si>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</si>
  <si>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</si>
  <si>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</si>
  <si>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</si>
  <si>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</si>
  <si>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</si>
  <si>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</si>
  <si>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</si>
  <si>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</si>
  <si>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</si>
  <si>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</si>
  <si>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</si>
  <si>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</si>
  <si>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</si>
  <si>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</si>
  <si>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</si>
  <si>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</si>
  <si>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</si>
  <si>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</si>
  <si>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</si>
  <si>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</si>
  <si>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</si>
  <si>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</si>
  <si>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</si>
  <si>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</si>
  <si>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</si>
  <si>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</si>
  <si>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</si>
  <si>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</si>
  <si>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</si>
  <si>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</si>
  <si>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</si>
  <si>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</si>
  <si>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</si>
  <si>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</si>
  <si>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</si>
  <si>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</si>
  <si>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</si>
  <si>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</si>
  <si>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</si>
  <si>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</si>
  <si>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</si>
  <si>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</si>
  <si>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</si>
  <si>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</si>
  <si>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</si>
  <si>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</si>
  <si>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</si>
  <si>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</si>
  <si>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</si>
  <si>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</si>
  <si>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</si>
  <si>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</si>
  <si>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</si>
  <si>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</si>
  <si>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</si>
  <si>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</si>
  <si>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</si>
  <si>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</si>
  <si>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</si>
  <si>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</si>
  <si>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</si>
  <si>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</si>
  <si>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</si>
  <si>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</si>
  <si>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</si>
  <si>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</si>
  <si>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</si>
  <si>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</si>
  <si>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</si>
  <si>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</si>
  <si>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</si>
  <si>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</si>
  <si>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</si>
  <si>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</si>
  <si>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</si>
  <si>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</si>
  <si>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</si>
  <si>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</si>
  <si>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</si>
  <si>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</si>
  <si>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</si>
  <si>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</si>
  <si>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</si>
  <si>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</si>
  <si>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</si>
  <si>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</si>
  <si>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</si>
  <si>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</si>
  <si>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</si>
  <si>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</si>
  <si>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</si>
  <si>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</si>
  <si>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</si>
  <si>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</si>
  <si>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</si>
  <si>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</si>
  <si>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</si>
  <si>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</si>
  <si>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</si>
  <si>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</si>
  <si>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</si>
  <si>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</si>
  <si>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</si>
  <si>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</si>
  <si>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</si>
  <si>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</si>
  <si>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</si>
  <si>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</si>
  <si>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</si>
  <si>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</si>
  <si>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</si>
  <si>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</si>
  <si>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</si>
  <si>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</si>
  <si>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</si>
  <si>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</si>
  <si>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</si>
  <si>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</si>
  <si>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</si>
  <si>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</si>
  <si>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</si>
  <si>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</si>
  <si>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</si>
  <si>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</si>
  <si>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</si>
  <si>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</si>
  <si>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</si>
  <si>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</si>
  <si>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</si>
  <si>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</si>
  <si>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</si>
  <si>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</si>
  <si>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</si>
  <si>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</si>
  <si>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</si>
  <si>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</si>
  <si>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</si>
  <si>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</si>
  <si>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</si>
  <si>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</si>
  <si>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</si>
  <si>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</si>
  <si>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</si>
  <si>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</si>
  <si>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</si>
  <si>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</si>
  <si>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</si>
  <si>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</si>
  <si>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</si>
  <si>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</si>
  <si>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</si>
  <si>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</si>
  <si>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</si>
  <si>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</si>
  <si>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</si>
  <si>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</si>
  <si>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</si>
  <si>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</si>
  <si>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</si>
  <si>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</si>
  <si>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</si>
  <si>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</si>
  <si>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</si>
  <si>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</si>
  <si>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</si>
  <si>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</si>
  <si>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</si>
  <si>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</si>
  <si>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</si>
  <si>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</si>
  <si>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</si>
  <si>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</si>
  <si>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</si>
  <si>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</si>
  <si>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</si>
  <si>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</si>
  <si>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</si>
  <si>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</si>
  <si>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</si>
  <si>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</si>
  <si>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</si>
  <si>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</si>
  <si>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</si>
  <si>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</si>
  <si>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</si>
  <si>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</si>
  <si>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</si>
  <si>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</si>
  <si>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</si>
  <si>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</si>
  <si>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</si>
  <si>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</si>
  <si>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</si>
  <si>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</si>
  <si>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</si>
  <si>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</si>
  <si>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</si>
  <si>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</si>
  <si>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</si>
  <si>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</si>
  <si>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</si>
  <si>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</si>
  <si>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</si>
  <si>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</si>
  <si>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</si>
  <si>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</si>
  <si>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</si>
  <si>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</si>
  <si>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</si>
  <si>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</si>
  <si>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</si>
  <si>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</si>
  <si>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</si>
  <si>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</si>
  <si>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</si>
  <si>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</si>
  <si>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</si>
  <si>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</si>
  <si>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</si>
  <si>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</si>
  <si>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</si>
  <si>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</si>
  <si>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</si>
  <si>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</si>
  <si>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</si>
  <si>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</si>
  <si>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</si>
  <si>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</si>
  <si>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</si>
  <si>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</si>
  <si>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</si>
  <si>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</si>
  <si>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</si>
  <si>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</si>
  <si>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</si>
  <si>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</si>
  <si>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</si>
  <si>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</si>
  <si>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</si>
  <si>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</si>
  <si>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</si>
  <si>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</si>
  <si>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</si>
  <si>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</si>
  <si>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</si>
  <si>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</si>
  <si>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</si>
  <si>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</si>
  <si>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</si>
  <si>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</si>
  <si>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</si>
  <si>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</si>
  <si>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</si>
  <si>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</si>
  <si>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</si>
  <si>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</si>
  <si>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</si>
  <si>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</si>
  <si>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</si>
  <si>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</si>
  <si>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</si>
  <si>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</si>
  <si>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</si>
  <si>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</si>
  <si>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</si>
  <si>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</si>
  <si>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</si>
  <si>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</si>
  <si>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</si>
  <si>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</si>
  <si>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</si>
  <si>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</si>
  <si>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</si>
  <si>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</si>
  <si>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</si>
  <si>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</si>
  <si>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</si>
  <si>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</si>
  <si>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</si>
  <si>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</si>
  <si>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</si>
  <si>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</si>
  <si>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</si>
  <si>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</si>
  <si>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</si>
  <si>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</si>
  <si>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</si>
  <si>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</si>
  <si>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</si>
  <si>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</si>
  <si>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</si>
  <si>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</si>
  <si>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</si>
  <si>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</si>
  <si>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</si>
  <si>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</si>
  <si>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</si>
  <si>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</si>
  <si>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</si>
  <si>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</si>
  <si>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</si>
  <si>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</si>
  <si>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</si>
  <si>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</si>
  <si>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</si>
  <si>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</si>
  <si>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</si>
  <si>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</si>
  <si>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</si>
  <si>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</si>
  <si>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</si>
  <si>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</si>
  <si>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</si>
  <si>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</si>
  <si>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</si>
  <si>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</si>
  <si>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</si>
  <si>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</si>
  <si>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</si>
  <si>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</si>
  <si>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</si>
  <si>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</si>
  <si>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</si>
  <si>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</si>
  <si>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</si>
  <si>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</si>
  <si>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</si>
  <si>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</si>
  <si>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</si>
  <si>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</si>
  <si>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</si>
  <si>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</si>
  <si>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</si>
  <si>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</si>
  <si>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</si>
  <si>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</si>
  <si>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</si>
  <si>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</si>
  <si>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</si>
  <si>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</si>
  <si>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</si>
  <si>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</si>
  <si>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</si>
  <si>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</si>
  <si>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</si>
  <si>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</si>
  <si>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</si>
  <si>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</si>
  <si>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</si>
  <si>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</si>
  <si>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</si>
  <si>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</si>
  <si>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</si>
  <si>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</si>
  <si>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</si>
  <si>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</si>
  <si>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</si>
  <si>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</si>
  <si>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</si>
  <si>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</si>
  <si>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</si>
  <si>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</si>
  <si>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</si>
  <si>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</si>
  <si>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</si>
  <si>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</si>
  <si>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</si>
  <si>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</si>
  <si>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</si>
  <si>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</si>
  <si>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</si>
  <si>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</si>
  <si>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</si>
  <si>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</si>
  <si>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</si>
  <si>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</si>
  <si>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</si>
  <si>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</si>
  <si>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</si>
  <si>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</si>
  <si>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</si>
  <si>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</si>
  <si>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</si>
  <si>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</si>
  <si>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</si>
  <si>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</si>
  <si>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</si>
  <si>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</si>
  <si>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</si>
  <si>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</si>
  <si>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</si>
  <si>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</si>
  <si>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</si>
  <si>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</si>
  <si>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</si>
  <si>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</si>
  <si>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</si>
  <si>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</si>
  <si>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</si>
  <si>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</si>
  <si>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</si>
  <si>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</si>
  <si>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</si>
  <si>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</si>
  <si>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</si>
  <si>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</si>
  <si>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</si>
  <si>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</si>
  <si>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</si>
  <si>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</si>
  <si>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</si>
  <si>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</si>
  <si>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</si>
  <si>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</si>
  <si>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</si>
  <si>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</si>
  <si>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</si>
  <si>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</si>
  <si>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</si>
  <si>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</si>
  <si>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</si>
  <si>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</si>
  <si>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</si>
  <si>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</si>
  <si>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</si>
  <si>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</si>
  <si>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</si>
  <si>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</si>
  <si>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</si>
  <si>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</si>
  <si>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</si>
  <si>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</si>
  <si>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</si>
  <si>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</si>
  <si>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</si>
  <si>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</si>
  <si>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</si>
  <si>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</si>
  <si>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</si>
  <si>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</si>
  <si>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</si>
  <si>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</si>
  <si>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</si>
  <si>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</si>
  <si>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</si>
  <si>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</si>
  <si>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</si>
  <si>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</si>
  <si>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</si>
  <si>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</si>
  <si>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</si>
  <si>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</si>
  <si>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</si>
  <si>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</si>
  <si>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</si>
  <si>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</si>
  <si>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</si>
  <si>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</si>
  <si>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</si>
  <si>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</si>
  <si>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</si>
  <si>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</si>
  <si>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</si>
  <si>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</si>
  <si>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</si>
  <si>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</si>
  <si>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</si>
  <si>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</si>
  <si>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</si>
  <si>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</si>
  <si>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</si>
  <si>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</si>
  <si>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</si>
  <si>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</si>
  <si>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</si>
  <si>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</si>
  <si>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</si>
  <si>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</si>
  <si>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</si>
  <si>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</si>
  <si>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</si>
  <si>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</si>
  <si>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</si>
  <si>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</si>
  <si>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</si>
  <si>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</si>
  <si>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</si>
  <si>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</si>
  <si>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</si>
  <si>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</si>
  <si>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</si>
  <si>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</si>
  <si>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</si>
  <si>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</si>
  <si>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</si>
  <si>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</si>
  <si>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</si>
  <si>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</si>
  <si>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</si>
  <si>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</si>
  <si>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</si>
  <si>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</si>
  <si>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</si>
  <si>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</si>
  <si>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</si>
  <si>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</si>
  <si>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</si>
  <si>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</si>
  <si>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</si>
  <si>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</si>
  <si>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</si>
  <si>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</si>
  <si>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</si>
  <si>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</si>
  <si>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</si>
  <si>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</si>
  <si>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</si>
  <si>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</si>
  <si>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</si>
  <si>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</si>
  <si>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</si>
  <si>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</si>
  <si>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</si>
  <si>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</si>
  <si>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</si>
  <si>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</si>
  <si>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</si>
  <si>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</si>
  <si>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</si>
  <si>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</si>
  <si>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</si>
  <si>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</si>
  <si>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</si>
  <si>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</si>
  <si>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</si>
  <si>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</si>
  <si>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</si>
  <si>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</si>
  <si>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</si>
  <si>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</si>
  <si>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</si>
  <si>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</si>
  <si>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</si>
  <si>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</si>
  <si>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</si>
  <si>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</si>
  <si>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</si>
  <si>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</si>
  <si>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</si>
  <si>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</si>
  <si>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</si>
  <si>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</si>
  <si>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</si>
  <si>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</si>
  <si>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</si>
  <si>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</si>
  <si>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</si>
  <si>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</si>
  <si>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</si>
  <si>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</si>
  <si>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</si>
  <si>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</si>
  <si>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</si>
  <si>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</si>
  <si>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</si>
  <si>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</si>
  <si>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</si>
  <si>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</si>
  <si>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</si>
  <si>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</si>
  <si>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</si>
  <si>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</si>
  <si>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</si>
  <si>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</si>
  <si>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</si>
  <si>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</si>
  <si>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</si>
  <si>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</si>
  <si>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</si>
  <si>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</si>
  <si>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</si>
  <si>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</si>
  <si>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</si>
  <si>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</si>
  <si>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</si>
  <si>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</si>
  <si>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</si>
  <si>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</si>
  <si>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</si>
  <si>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</si>
  <si>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</si>
  <si>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</si>
  <si>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</si>
  <si>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</si>
  <si>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</si>
  <si>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</si>
  <si>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</si>
  <si>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</si>
  <si>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</si>
  <si>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</si>
  <si>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</si>
  <si>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</si>
  <si>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</si>
  <si>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</si>
  <si>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</si>
  <si>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</si>
  <si>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</si>
  <si>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</si>
  <si>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</si>
  <si>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</si>
  <si>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</si>
  <si>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</si>
  <si>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</si>
  <si>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</si>
  <si>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</si>
  <si>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</si>
  <si>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</si>
  <si>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</si>
  <si>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</si>
  <si>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</si>
  <si>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</si>
  <si>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</si>
  <si>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</si>
  <si>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</si>
  <si>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</si>
  <si>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</si>
  <si>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</si>
  <si>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</si>
  <si>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</si>
  <si>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</si>
  <si>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</si>
  <si>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</si>
  <si>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</si>
  <si>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</si>
  <si>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</si>
  <si>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</si>
  <si>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</si>
  <si>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</si>
  <si>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</si>
  <si>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</si>
  <si>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</si>
  <si>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</si>
  <si>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</si>
  <si>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</si>
  <si>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</si>
  <si>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</si>
  <si>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</si>
  <si>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</si>
  <si>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</si>
  <si>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</si>
  <si>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</si>
  <si>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</si>
  <si>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</si>
  <si>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</si>
  <si>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</si>
  <si>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</si>
  <si>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</si>
  <si>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</si>
  <si>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</si>
  <si>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</si>
  <si>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</si>
  <si>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</si>
  <si>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</si>
  <si>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</si>
  <si>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</si>
  <si>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</si>
  <si>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</si>
  <si>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</si>
  <si>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</si>
  <si>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</si>
  <si>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</si>
  <si>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</si>
  <si>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</si>
  <si>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</si>
  <si>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</si>
  <si>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</si>
  <si>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</si>
  <si>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</si>
  <si>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</si>
  <si>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</si>
  <si>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</si>
  <si>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</si>
  <si>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</si>
  <si>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</si>
  <si>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</si>
  <si>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</si>
  <si>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</si>
  <si>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</si>
  <si>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</si>
  <si>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</si>
  <si>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</si>
  <si>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</si>
  <si>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</si>
  <si>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</si>
  <si>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</si>
  <si>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</si>
  <si>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</si>
  <si>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</si>
  <si>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</si>
  <si>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</si>
  <si>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</si>
  <si>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</si>
  <si>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</si>
  <si>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</si>
  <si>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</si>
  <si>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</si>
  <si>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</si>
  <si>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</si>
  <si>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</si>
  <si>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</si>
  <si>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</si>
  <si>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</si>
  <si>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</si>
  <si>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</si>
  <si>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</si>
  <si>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</si>
  <si>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</si>
  <si>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</si>
  <si>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</si>
  <si>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</si>
  <si>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</si>
  <si>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</si>
  <si>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</si>
  <si>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</si>
  <si>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</si>
  <si>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</si>
  <si>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</si>
  <si>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</si>
  <si>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</si>
  <si>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</si>
  <si>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</si>
  <si>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</si>
  <si>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</si>
  <si>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</si>
  <si>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</si>
  <si>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</si>
  <si>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</si>
  <si>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</si>
  <si>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</si>
  <si>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</si>
  <si>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</si>
  <si>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</si>
  <si>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</si>
  <si>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</si>
  <si>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</si>
  <si>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</si>
  <si>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</si>
  <si>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</si>
  <si>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</si>
  <si>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</si>
  <si>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</si>
  <si>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</si>
  <si>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</si>
  <si>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</si>
  <si>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</si>
  <si>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</si>
  <si>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</si>
  <si>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</si>
  <si>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</si>
  <si>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</si>
  <si>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</si>
  <si>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</si>
  <si>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</si>
  <si>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</si>
  <si>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</si>
  <si>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</si>
  <si>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</si>
  <si>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</si>
  <si>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</si>
  <si>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</si>
  <si>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</si>
  <si>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</si>
  <si>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</si>
  <si>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</si>
  <si>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</si>
  <si>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</si>
  <si>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</si>
  <si>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</si>
  <si>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</si>
  <si>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</si>
  <si>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</si>
  <si>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</si>
  <si>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</si>
  <si>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</si>
  <si>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</si>
  <si>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</si>
  <si>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</si>
  <si>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</si>
  <si>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</si>
  <si>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</si>
  <si>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</si>
  <si>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</si>
  <si>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</si>
  <si>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</si>
  <si>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</si>
  <si>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</si>
  <si>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</si>
  <si>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</si>
  <si>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</si>
  <si>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</si>
  <si>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METAUX BLANCS OUVRES</t>
  </si>
  <si>
    <t>Rue de la Fonderie 21806 Chevigny-Saint-Sauveur Cedex France</t>
  </si>
  <si>
    <t>Catherine VERGNAUD</t>
  </si>
  <si>
    <t>c.vergnaud@mbosolder.com</t>
  </si>
  <si>
    <t>00 33 3 80 46 12 58</t>
  </si>
  <si>
    <t>CEO</t>
  </si>
  <si>
    <t>100%</t>
  </si>
  <si>
    <t>conditions générales envoyées à nos clients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</si>
</sst>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hidden="1"/>
    </xf>
    <xf numFmtId="49" fontId="100" fillId="33" borderId="10" xfId="0" applyNumberFormat="1" applyFont="1"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vergnaud@mbosold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vergnaud@mbosold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0" zoomScalePageLayoutView="70" workbookViewId="0">
      <selection activeCell="G77" sqref="G77:J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4"/>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15796</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15797</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15799</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15800</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45077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0" priority="171" stopIfTrue="1">
      <formula>IF($D$22="",TRUE)</formula>
    </cfRule>
  </conditionalFormatting>
  <conditionalFormatting sqref="D32:E32">
    <cfRule type="expression" dxfId="79" priority="67" stopIfTrue="1">
      <formula>IF(AND(OR($D$26="Yes",$D$26=""),$D$32=""),1,0)</formula>
    </cfRule>
    <cfRule type="expression" dxfId="78" priority="154" stopIfTrue="1">
      <formula>$P$26=""</formula>
    </cfRule>
  </conditionalFormatting>
  <conditionalFormatting sqref="D33:E33">
    <cfRule type="expression" dxfId="77" priority="55" stopIfTrue="1">
      <formula>$P$27=""</formula>
    </cfRule>
    <cfRule type="expression" dxfId="76" priority="54" stopIfTrue="1">
      <formula>IF(AND(OR($D$27="Yes",$D$27=""),$D$33=""),1,0)</formula>
    </cfRule>
  </conditionalFormatting>
  <conditionalFormatting sqref="D34:E34">
    <cfRule type="expression" dxfId="75" priority="13" stopIfTrue="1">
      <formula>IF(AND(OR($D$28="Yes",$D$28=""),$D$34=""),1,0)</formula>
    </cfRule>
    <cfRule type="expression" dxfId="74" priority="14" stopIfTrue="1">
      <formula>$P$28=""</formula>
    </cfRule>
  </conditionalFormatting>
  <conditionalFormatting sqref="D35:E35">
    <cfRule type="expression" dxfId="73" priority="51" stopIfTrue="1">
      <formula>IF(AND(OR($D$29="Yes",$D$29=""),$D$35=""),1,0)</formula>
    </cfRule>
    <cfRule type="expression" dxfId="72" priority="175" stopIfTrue="1">
      <formula>$P$29=""</formula>
    </cfRule>
  </conditionalFormatting>
  <conditionalFormatting sqref="D38:E38 D44:E44 D50:E50 D56:E56 D62:E62 D68:E68">
    <cfRule type="expression" dxfId="71" priority="30" stopIfTrue="1">
      <formula>$P$26=""</formula>
    </cfRule>
    <cfRule type="expression" dxfId="70" priority="31" stopIfTrue="1">
      <formula>$P$32=""</formula>
    </cfRule>
  </conditionalFormatting>
  <conditionalFormatting sqref="D38:E38">
    <cfRule type="expression" dxfId="69" priority="66" stopIfTrue="1">
      <formula>IF(AND(OR($D$26="Yes",$D$26=""),OR($D$32="Yes",$D$32=""),D38=""),1,0)</formula>
    </cfRule>
  </conditionalFormatting>
  <conditionalFormatting sqref="D39:E39 D45:E45 D51:E51 D57:E57 D63:E63 D69:E69">
    <cfRule type="expression" dxfId="68" priority="24" stopIfTrue="1">
      <formula>$P$33=""</formula>
    </cfRule>
    <cfRule type="expression" dxfId="67" priority="25" stopIfTrue="1">
      <formula>$P$39=""</formula>
    </cfRule>
  </conditionalFormatting>
  <conditionalFormatting sqref="D39:E39">
    <cfRule type="expression" dxfId="66" priority="62" stopIfTrue="1">
      <formula>IF(AND(OR($D$27="Yes",$D$27=""),OR($D$33="Yes",$D$33=""),D39=""),1,0)</formula>
    </cfRule>
  </conditionalFormatting>
  <conditionalFormatting sqref="D40:E40 D46:E46 D52:E52 D58:E58 D64:E64 D70:E70">
    <cfRule type="expression" dxfId="65" priority="19" stopIfTrue="1">
      <formula>$P$28=""</formula>
    </cfRule>
    <cfRule type="expression" dxfId="64" priority="20" stopIfTrue="1">
      <formula>$P$34=""</formula>
    </cfRule>
  </conditionalFormatting>
  <conditionalFormatting sqref="D40:E40">
    <cfRule type="expression" dxfId="63" priority="61" stopIfTrue="1">
      <formula>IF(AND(OR($D$28="Yes",$D$28=""),OR($D$34="Yes",$D$34=""),D40=""),1,0)</formula>
    </cfRule>
  </conditionalFormatting>
  <conditionalFormatting sqref="D41:E41 D47:E47 D53:E53 D59:E59 D65:E65 D71:E71">
    <cfRule type="expression" dxfId="62" priority="15" stopIfTrue="1">
      <formula>$P$29=""</formula>
    </cfRule>
    <cfRule type="expression" dxfId="61" priority="16" stopIfTrue="1">
      <formula>$P$35=""</formula>
    </cfRule>
  </conditionalFormatting>
  <conditionalFormatting sqref="D41:E41">
    <cfRule type="expression" dxfId="60" priority="177" stopIfTrue="1">
      <formula>IF(AND(OR($D$29="Yes",$D$29=""),OR($D$35="Yes",$D$35=""),D41=""),1,0)</formula>
    </cfRule>
  </conditionalFormatting>
  <conditionalFormatting sqref="D44:E44">
    <cfRule type="expression" dxfId="59" priority="65" stopIfTrue="1">
      <formula>IF(AND(OR($D$26="Yes",$D$26=""),OR($D$32="Yes",$D$32=""),D44=""),1,0)</formula>
    </cfRule>
  </conditionalFormatting>
  <conditionalFormatting sqref="D45:E45">
    <cfRule type="expression" dxfId="58" priority="27" stopIfTrue="1">
      <formula>IF(AND(OR($D$27="Yes",$D$27=""),OR($D$33="Yes",$D$33=""),D45=""),1,0)</formula>
    </cfRule>
  </conditionalFormatting>
  <conditionalFormatting sqref="D46:E46">
    <cfRule type="expression" dxfId="57" priority="52" stopIfTrue="1">
      <formula>IF(AND(OR($D$28="Yes",$D$28=""),OR($D$34="Yes",$D$34=""),D46=""),1,0)</formula>
    </cfRule>
  </conditionalFormatting>
  <conditionalFormatting sqref="D47:E47">
    <cfRule type="expression" dxfId="56" priority="60" stopIfTrue="1">
      <formula>IF(AND(OR($D$29="Yes",$D$29=""),OR($D$35="Yes",$D$35=""),D47=""),1,0)</formula>
    </cfRule>
  </conditionalFormatting>
  <conditionalFormatting sqref="D50:E50">
    <cfRule type="expression" dxfId="55" priority="33" stopIfTrue="1">
      <formula>IF(AND(OR($D$26="Yes",$D$26=""),OR($D$32="Yes",$D$32=""),D50=""),1,0)</formula>
    </cfRule>
  </conditionalFormatting>
  <conditionalFormatting sqref="D51:E51">
    <cfRule type="expression" dxfId="54" priority="172" stopIfTrue="1">
      <formula>IF(AND(OR($D$27="Yes",$D$27=""),OR($D$33="Yes",$D$33=""),D51=""),1,0)</formula>
    </cfRule>
  </conditionalFormatting>
  <conditionalFormatting sqref="D52:E52">
    <cfRule type="expression" dxfId="53" priority="23" stopIfTrue="1">
      <formula>IF(AND(OR($D$28="Yes",$D$28=""),OR($D$34="Yes",$D$34=""),D52=""),1,0)</formula>
    </cfRule>
  </conditionalFormatting>
  <conditionalFormatting sqref="D53:E53">
    <cfRule type="expression" dxfId="52" priority="46" stopIfTrue="1">
      <formula>IF(AND(OR($D$29="Yes",$D$29=""),OR($D$35="Yes",$D$35=""),D53=""),1,0)</formula>
    </cfRule>
  </conditionalFormatting>
  <conditionalFormatting sqref="D56:E56">
    <cfRule type="expression" dxfId="51" priority="41" stopIfTrue="1">
      <formula>IF(AND(OR($D$26="Yes",$D$26=""),OR($D$32="Yes",$D$32=""),D56=""),1,0)</formula>
    </cfRule>
  </conditionalFormatting>
  <conditionalFormatting sqref="D57:E57">
    <cfRule type="expression" dxfId="50" priority="29" stopIfTrue="1">
      <formula>IF(AND(OR($D$27="Yes",$D$27=""),OR($D$33="Yes",$D$33=""),D57=""),1,0)</formula>
    </cfRule>
  </conditionalFormatting>
  <conditionalFormatting sqref="D58:E58">
    <cfRule type="expression" dxfId="49" priority="22" stopIfTrue="1">
      <formula>IF(AND(OR($D$28="Yes",$D$28=""),OR($D$34="Yes",$D$34=""),D58=""),1,0)</formula>
    </cfRule>
  </conditionalFormatting>
  <conditionalFormatting sqref="D59:E59">
    <cfRule type="expression" dxfId="48" priority="18" stopIfTrue="1">
      <formula>IF(AND(OR($D$29="Yes",$D$29=""),OR($D$35="Yes",$D$35=""),D59=""),1,0)</formula>
    </cfRule>
  </conditionalFormatting>
  <conditionalFormatting sqref="D62:E62">
    <cfRule type="expression" dxfId="47" priority="40" stopIfTrue="1">
      <formula>IF(AND(OR($D$26="Yes",$D$26=""),OR($D$32="Yes",$D$32=""),D62=""),1,0)</formula>
    </cfRule>
  </conditionalFormatting>
  <conditionalFormatting sqref="D63:E63">
    <cfRule type="expression" dxfId="46" priority="26" stopIfTrue="1">
      <formula>IF(AND(OR($D$27="Yes",$D$27=""),OR($D$33="Yes",$D$33=""),D63=""),1,0)</formula>
    </cfRule>
  </conditionalFormatting>
  <conditionalFormatting sqref="D64:E64">
    <cfRule type="expression" dxfId="45" priority="21" stopIfTrue="1">
      <formula>IF(AND(OR($D$28="Yes",$D$28=""),OR($D$34="Yes",$D$34=""),D64=""),1,0)</formula>
    </cfRule>
  </conditionalFormatting>
  <conditionalFormatting sqref="D65:E65">
    <cfRule type="expression" dxfId="44" priority="17" stopIfTrue="1">
      <formula>IF(AND(OR($D$29="Yes",$D$29=""),OR($D$35="Yes",$D$35=""),D65=""),1,0)</formula>
    </cfRule>
  </conditionalFormatting>
  <conditionalFormatting sqref="D68:E68">
    <cfRule type="expression" dxfId="43" priority="32" stopIfTrue="1">
      <formula>IF(AND(OR($D$26="Yes",$D$26=""),OR($D$32="Yes",$D$32=""),D68=""),1,0)</formula>
    </cfRule>
  </conditionalFormatting>
  <conditionalFormatting sqref="D69:E69">
    <cfRule type="expression" dxfId="42" priority="28" stopIfTrue="1">
      <formula>IF(AND(OR($D$27="Yes",$D$27=""),OR($D$33="Yes",$D$33=""),D69=""),1,0)</formula>
    </cfRule>
  </conditionalFormatting>
  <conditionalFormatting sqref="D70:E70">
    <cfRule type="expression" dxfId="41" priority="174" stopIfTrue="1">
      <formula>IF(AND(OR($D$28="Yes",$D$28=""),OR($D$34="Yes",$D$34=""),D70=""),1,0)</formula>
    </cfRule>
  </conditionalFormatting>
  <conditionalFormatting sqref="D71:E71">
    <cfRule type="expression" dxfId="40" priority="176" stopIfTrue="1">
      <formula>IF(AND(OR($D$29="Yes",$D$29=""),OR($D$35="Yes",$D$35=""),D71=""),1,0)</formula>
    </cfRule>
  </conditionalFormatting>
  <conditionalFormatting sqref="D75:E75 D77:E77 D79:E79 D81:E81 D83 D85:E85 D87:E87 D89:E89">
    <cfRule type="expression" dxfId="39" priority="97" stopIfTrue="1">
      <formula>AND(OR($D$26="No",AND($D$26="Yes",$D$32="No")),OR($D$27="No",AND($D$27="Yes",$D$33="No")),OR($D$28="No",AND($D$28="Yes",$D$34="No")),OR($D$29="No",AND($D$29="Yes",$D$35="No")))</formula>
    </cfRule>
    <cfRule type="expression" dxfId="38" priority="98" stopIfTrue="1">
      <formula>IF(D75="",TRUE)</formula>
    </cfRule>
  </conditionalFormatting>
  <conditionalFormatting sqref="D9:G9">
    <cfRule type="expression" dxfId="37" priority="164" stopIfTrue="1">
      <formula>IF($D$9="",TRUE)</formula>
    </cfRule>
  </conditionalFormatting>
  <conditionalFormatting sqref="D10:J10">
    <cfRule type="expression" dxfId="36" priority="178" stopIfTrue="1">
      <formula>IF(AND($D$10="",$D$9=$R$9),TRUE)</formula>
    </cfRule>
    <cfRule type="expression" dxfId="35" priority="68" stopIfTrue="1">
      <formula>IF($D$9=$Q$9,TRUE)</formula>
    </cfRule>
  </conditionalFormatting>
  <conditionalFormatting sqref="G85:J85">
    <cfRule type="expression" dxfId="34" priority="59" stopIfTrue="1">
      <formula>IF(AND($D$85="Yes, using other format (describe)",$G$85=""),TRUE)</formula>
    </cfRule>
  </conditionalFormatting>
  <conditionalFormatting sqref="D8:J8">
    <cfRule type="expression" dxfId="33" priority="12" stopIfTrue="1">
      <formula>IF($D$8="",TRUE)</formula>
    </cfRule>
  </conditionalFormatting>
  <conditionalFormatting sqref="D15:J15">
    <cfRule type="expression" dxfId="32" priority="8" stopIfTrue="1">
      <formula>IF($D$15="",TRUE)</formula>
    </cfRule>
  </conditionalFormatting>
  <conditionalFormatting sqref="D16:J16">
    <cfRule type="expression" dxfId="31" priority="9" stopIfTrue="1">
      <formula>IF($D$16="",TRUE)</formula>
    </cfRule>
  </conditionalFormatting>
  <conditionalFormatting sqref="D17:J17">
    <cfRule type="expression" dxfId="30" priority="10" stopIfTrue="1">
      <formula>IF($D$17="",TRUE)</formula>
    </cfRule>
  </conditionalFormatting>
  <conditionalFormatting sqref="D18:J18">
    <cfRule type="expression" dxfId="29" priority="11" stopIfTrue="1">
      <formula>IF($D$18="",TRUE)</formula>
    </cfRule>
  </conditionalFormatting>
  <conditionalFormatting sqref="D20:J20">
    <cfRule type="expression" dxfId="28" priority="6" stopIfTrue="1">
      <formula>IF($D$20="",TRUE)</formula>
    </cfRule>
  </conditionalFormatting>
  <conditionalFormatting sqref="D21:J21">
    <cfRule type="expression" dxfId="27" priority="7" stopIfTrue="1">
      <formula>IF($D$21="",TRUE)</formula>
    </cfRule>
  </conditionalFormatting>
  <conditionalFormatting sqref="D26:E26">
    <cfRule type="expression" dxfId="26" priority="2" stopIfTrue="1">
      <formula>IF($D$26="",TRUE)</formula>
    </cfRule>
  </conditionalFormatting>
  <conditionalFormatting sqref="D27:E27">
    <cfRule type="expression" dxfId="25" priority="3" stopIfTrue="1">
      <formula>IF($D$27="",TRUE)</formula>
    </cfRule>
  </conditionalFormatting>
  <conditionalFormatting sqref="D28:E28">
    <cfRule type="expression" dxfId="24" priority="4" stopIfTrue="1">
      <formula>IF($D$28="",TRUE)</formula>
    </cfRule>
  </conditionalFormatting>
  <conditionalFormatting sqref="D29:E29">
    <cfRule type="expression" dxfId="23" priority="5" stopIfTrue="1">
      <formula>IF($D$29="",TRUE)</formula>
    </cfRule>
  </conditionalFormatting>
  <conditionalFormatting sqref="G77:J77">
    <cfRule type="expression" dxfId="22" priority="1" stopIfTrue="1">
      <formula>IF(AND($D$71="Yes",$G$71=""),TRUE)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12" sqref="C1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800</v>
      </c>
      <c r="B5" s="182" t="str">
        <f ca="1">IF(LEN(A5)=0,"",INDEX('Smelter Look-up'!$A:$A,MATCH($A5,'Smelter Look-up'!$E:$E,0)))</f>
        <v>Tin</v>
      </c>
      <c r="C5" s="186" t="str">
        <f ca="1">IF(LEN(A5)=0,"",INDEX('Smelter Look-up'!$C:$C,MATCH($A5,'Smelter Look-up'!$E:$E,0)))</f>
        <v>PT Timah Tbk Kundur</v>
      </c>
      <c r="D5" s="230"/>
      <c r="E5" s="182" t="str">
        <f ca="1">IF(ISERROR($V5),"",OFFSET('Smelter Look-up'!$D$4,$V5-4,0)&amp;"")</f>
        <v>INDONESIA</v>
      </c>
      <c r="F5" s="182" t="str">
        <f ca="1">IF(ISERROR($V5),"",OFFSET('Smelter Look-up'!$E$4,$V5-4,0))</f>
        <v>CID001477</v>
      </c>
      <c r="G5" s="182" t="str">
        <f ca="1">IF(C5=$X$4,IF(ISERROR($V5),"Enter smelter details","RMI"),IF(ISERROR($V5),"",OFFSET('Smelter Look-up'!$F$4,$V5-4,0)))</f>
        <v>RMI</v>
      </c>
      <c r="H5" s="183">
        <f ca="1">IF(ISERROR($V5),"",OFFSET('Smelter Look-up'!$G$4,$V5-4,0))</f>
        <v>0</v>
      </c>
      <c r="I5" s="184" t="str">
        <f ca="1">IF(ISERROR($V5),"",OFFSET('Smelter Look-up'!$H$4,$V5-4,0))</f>
        <v>Kundur</v>
      </c>
      <c r="J5" s="184" t="str">
        <f ca="1">IF(ISERROR($V5),"",OFFSET('Smelter Look-up'!$I$4,$V5-4,0))</f>
        <v>Riau</v>
      </c>
      <c r="K5" s="224"/>
      <c r="L5" s="224"/>
      <c r="M5" s="224"/>
      <c r="N5" s="224"/>
      <c r="O5" s="224"/>
      <c r="P5" s="185"/>
      <c r="Q5" s="225"/>
      <c r="R5" s="182" t="str">
        <f ca="1">IF(ISERROR($V5),"",OFFSET('Smelter Look-up'!$C$4,$V5-4,0)&amp;"")</f>
        <v>PT Timah Tbk Kundur</v>
      </c>
      <c r="S5" s="181" t="str">
        <f t="shared" ref="S5" ca="1" si="0">IF(B5="","",IF(ISERROR(MATCH($E5,CL,0)),"Unknown",INDIRECT("'C'!$A$"&amp;MATCH($E5,CL,0)+1)))</f>
        <v>ID</v>
      </c>
      <c r="T5" s="181" t="str">
        <f ca="1">IF(B5="","",IF(ISERROR(MATCH($J5,SorP!$B$1:$B$6279,0)),"",INDIRECT("'SorP'!$A$"&amp;MATCH($S5&amp;$J5,SorP!C:C,0))))</f>
        <v>ID-RI</v>
      </c>
      <c r="U5" s="201"/>
      <c r="V5" s="226">
        <f ca="1">IF(C5="",NA(),IF(OR(C5="Smelter not listed",C5="Smelter not yet identified"),MATCH($B5&amp;$D5,'Smelter Look-up'!$J:$J,0),MATCH($B5&amp;$C5,'Smelter Look-up'!$J:$J,0)))</f>
        <v>513</v>
      </c>
      <c r="X5" s="227">
        <f t="shared" ref="X5" ca="1" si="1">IF(AND(C5="Smelter not listed",OR(LEN(D5)=0,LEN(E5)=0)),1,0)</f>
        <v>0</v>
      </c>
      <c r="AB5" s="228" t="str">
        <f t="shared" ref="AB5" ca="1" si="2">B5&amp;C5</f>
        <v>TinPT Timah Tbk Kundur</v>
      </c>
    </row>
    <row r="6" spans="1:34" s="227" customFormat="1" ht="19.899999999999999" customHeight="1">
      <c r="A6" s="262" t="s">
        <v>781</v>
      </c>
      <c r="B6" s="182" t="str">
        <f ca="1">IF(LEN(A6)=0,"",INDEX('Smelter Look-up'!$A:$A,MATCH($A6,'Smelter Look-up'!$E:$E,0)))</f>
        <v>Tin</v>
      </c>
      <c r="C6" s="186" t="str">
        <f ca="1">IF(LEN(A6)=0,"",INDEX('Smelter Look-up'!$C:$C,MATCH($A6,'Smelter Look-up'!$E:$E,0)))</f>
        <v>PT Timah Tbk Mentok</v>
      </c>
      <c r="D6" s="230"/>
      <c r="E6" s="182" t="str">
        <f ca="1">IF(ISERROR($V6),"",OFFSET('Smelter Look-up'!$D$4,$V6-4,0)&amp;"")</f>
        <v>INDONESIA</v>
      </c>
      <c r="F6" s="182" t="str">
        <f ca="1">IF(ISERROR($V6),"",OFFSET('Smelter Look-up'!$E$4,$V6-4,0))</f>
        <v>CID001482</v>
      </c>
      <c r="G6" s="182" t="str">
        <f ca="1">IF(C6=$X$4,IF(ISERROR($V6),"Enter smelter details","RMI"),IF(ISERROR($V6),"",OFFSET('Smelter Look-up'!$F$4,$V6-4,0)))</f>
        <v>RMI</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7" ca="1" si="3">IF(B6="","",IF(ISERROR(MATCH($E6,CL,0)),"Unknown",INDIRECT("'C'!$A$"&amp;MATCH($E6,CL,0)+1)))</f>
        <v>ID</v>
      </c>
      <c r="T6" s="181" t="str">
        <f ca="1">IF(B6="","",IF(ISERROR(MATCH($J6,SorP!$B$1:$B$6279,0)),"",INDIRECT("'SorP'!$A$"&amp;MATCH($S6&amp;$J6,SorP!C:C,0))))</f>
        <v>ID-BB</v>
      </c>
      <c r="U6" s="201"/>
      <c r="V6" s="226">
        <f ca="1">IF(C6="",NA(),IF(OR(C6="Smelter not listed",C6="Smelter not yet identified"),MATCH($B6&amp;$D6,'Smelter Look-up'!$J:$J,0),MATCH($B6&amp;$C6,'Smelter Look-up'!$J:$J,0)))</f>
        <v>514</v>
      </c>
      <c r="X6" s="227">
        <f t="shared" ref="X6:X37" ca="1" si="4">IF(AND(C6="Smelter not listed",OR(LEN(D6)=0,LEN(E6)=0)),1,0)</f>
        <v>0</v>
      </c>
      <c r="AB6" s="228" t="str">
        <f t="shared" ref="AB6:AB37" ca="1" si="5">B6&amp;C6</f>
        <v>TinPT Timah Tbk Mentok</v>
      </c>
    </row>
    <row r="7" spans="1:34" s="227" customFormat="1" ht="19.899999999999999" customHeight="1">
      <c r="A7" s="262" t="s">
        <v>785</v>
      </c>
      <c r="B7" s="182" t="str">
        <f ca="1">IF(LEN(A7)=0,"",INDEX('Smelter Look-up'!$A:$A,MATCH($A7,'Smelter Look-up'!$E:$E,0)))</f>
        <v>Tin</v>
      </c>
      <c r="C7" s="186" t="str">
        <f ca="1">IF(LEN(A7)=0,"",INDEX('Smelter Look-up'!$C:$C,MATCH($A7,'Smelter Look-up'!$E:$E,0)))</f>
        <v>White Solder Metalurgia e Mineracao Ltda.</v>
      </c>
      <c r="D7" s="230"/>
      <c r="E7" s="182" t="str">
        <f ca="1">IF(ISERROR($V7),"",OFFSET('Smelter Look-up'!$D$4,$V7-4,0)&amp;"")</f>
        <v>BRAZIL</v>
      </c>
      <c r="F7" s="182" t="str">
        <f ca="1">IF(ISERROR($V7),"",OFFSET('Smelter Look-up'!$E$4,$V7-4,0))</f>
        <v>CID002036</v>
      </c>
      <c r="G7" s="182" t="str">
        <f ca="1">IF(C7=$X$4,IF(ISERROR($V7),"Enter smelter details","RMI"),IF(ISERROR($V7),"",OFFSET('Smelter Look-up'!$F$4,$V7-4,0)))</f>
        <v>RMI</v>
      </c>
      <c r="H7" s="183">
        <f ca="1">IF(ISERROR($V7),"",OFFSET('Smelter Look-up'!$G$4,$V7-4,0))</f>
        <v>0</v>
      </c>
      <c r="I7" s="184" t="str">
        <f ca="1">IF(ISERROR($V7),"",OFFSET('Smelter Look-up'!$H$4,$V7-4,0))</f>
        <v>Ariquemes</v>
      </c>
      <c r="J7" s="184" t="str">
        <f ca="1">IF(ISERROR($V7),"",OFFSET('Smelter Look-up'!$I$4,$V7-4,0))</f>
        <v>Rondônia</v>
      </c>
      <c r="K7" s="224"/>
      <c r="L7" s="224"/>
      <c r="M7" s="224"/>
      <c r="N7" s="224"/>
      <c r="O7" s="224"/>
      <c r="P7" s="185"/>
      <c r="Q7" s="225"/>
      <c r="R7" s="182" t="str">
        <f ca="1">IF(ISERROR($V7),"",OFFSET('Smelter Look-up'!$C$4,$V7-4,0)&amp;"")</f>
        <v>White Solder Metalurgia e Mineracao Ltda.</v>
      </c>
      <c r="S7" s="181" t="str">
        <f t="shared" ca="1" si="3"/>
        <v>BR</v>
      </c>
      <c r="T7" s="181" t="str">
        <f ca="1">IF(B7="","",IF(ISERROR(MATCH($J7,SorP!$B$1:$B$6279,0)),"",INDIRECT("'SorP'!$A$"&amp;MATCH($S7&amp;$J7,SorP!C:C,0))))</f>
        <v>BR-RO</v>
      </c>
      <c r="U7" s="201"/>
      <c r="V7" s="226">
        <f ca="1">IF(C7="",NA(),IF(OR(C7="Smelter not listed",C7="Smelter not yet identified"),MATCH($B7&amp;$D7,'Smelter Look-up'!$J:$J,0),MATCH($B7&amp;$C7,'Smelter Look-up'!$J:$J,0)))</f>
        <v>535</v>
      </c>
      <c r="X7" s="227">
        <f t="shared" ca="1" si="4"/>
        <v>0</v>
      </c>
      <c r="AB7" s="228" t="str">
        <f t="shared" ca="1" si="5"/>
        <v>TinWhite Solder Metalurgia e Mineracao Ltda.</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METAUX BLANCS OUVRES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Catherine VERGNAUD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c.vergnaud@mbosolder.com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00 33 3 80 46 12 58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Catherine VERGNAUD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c.vergnaud@mbosolder.com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conditions générales envoyées à nos clients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2023 Responsible Minerals Initiative. All rights reserved.</v>
      </c>
      <c r="C2006" s="393"/>
      <c r="D2006" s="393"/>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6e8a5f3d-031c-4996-804e-0e28298fe1e2"/>
    <ds:schemaRef ds:uri="http://www.w3.org/XML/1998/namespace"/>
    <ds:schemaRef ds:uri="http://purl.org/dc/te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Propriétaire</cp:lastModifiedBy>
  <cp:lastPrinted>2015-04-21T20:47:43Z</cp:lastPrinted>
  <dcterms:created xsi:type="dcterms:W3CDTF">2010-06-21T21:00:23Z</dcterms:created>
  <dcterms:modified xsi:type="dcterms:W3CDTF">2023-05-31T15:11:50Z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